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868" windowHeight="6792" activeTab="1"/>
  </bookViews>
  <sheets>
    <sheet name="surface d'onde" sheetId="1" r:id="rId1"/>
    <sheet name="Données" sheetId="2" r:id="rId2"/>
    <sheet name="aberration transversale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<sst xmlns="http://schemas.openxmlformats.org/spreadsheetml/2006/main" count="33" uniqueCount="33">
  <si>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rayon de courbure</t>
  </si>
  <si>
    <t>diametre du miroir</t>
  </si>
  <si>
    <t>ro  (µm)</t>
  </si>
  <si>
    <t>Zone</t>
  </si>
  <si>
    <t>hx</t>
  </si>
  <si>
    <t>hm</t>
  </si>
  <si>
    <t>hm2/R</t>
  </si>
  <si>
    <t>hm/4f</t>
  </si>
  <si>
    <t>mesures diam1</t>
  </si>
  <si>
    <t>mesures diam2</t>
  </si>
  <si>
    <t>constante</t>
  </si>
  <si>
    <t>moy-constante</t>
  </si>
  <si>
    <t>lambdaC</t>
  </si>
  <si>
    <t>lambadf*103</t>
  </si>
  <si>
    <t>lambdaf/ro</t>
  </si>
  <si>
    <t>u</t>
  </si>
  <si>
    <t>yo</t>
  </si>
  <si>
    <t>premier point contact</t>
  </si>
  <si>
    <t>deuxieme point contact</t>
  </si>
  <si>
    <t>x1*x1</t>
  </si>
  <si>
    <t>x2*x2</t>
  </si>
  <si>
    <t>y1</t>
  </si>
  <si>
    <t>y2</t>
  </si>
  <si>
    <t>a</t>
  </si>
  <si>
    <t>b</t>
  </si>
  <si>
    <t>parabole</t>
  </si>
  <si>
    <t>epsilon</t>
  </si>
  <si>
    <t xml:space="preserve"> precision: lambda/</t>
  </si>
  <si>
    <t>Feuille de depouillement mesure foucault (J.Dijon)</t>
  </si>
  <si>
    <t>deformation</t>
  </si>
  <si>
    <t>obstruction</t>
  </si>
  <si>
    <t>remplir les cases grisées</t>
  </si>
  <si>
    <t>date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</si>
</sst>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4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Bulletin de contrôle</a:t>
            </a:r>
          </a:p>
        </c:rich>
      </c:tx>
      <c:layout>
        <c:manualLayout>
          <c:xMode val="factor"/>
          <c:yMode val="factor"/>
          <c:x val="0.005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485"/>
          <c:w val="0.8752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Données!$B$11:$J$11</c:f>
              <c:numCache>
                <c:ptCount val="9"/>
                <c:pt idx="0">
                  <c:v>0</c:v>
                </c:pt>
                <c:pt idx="1">
                  <c:v>60</c:v>
                </c:pt>
                <c:pt idx="2">
                  <c:v>75</c:v>
                </c:pt>
                <c:pt idx="3">
                  <c:v>124.5</c:v>
                </c:pt>
                <c:pt idx="4">
                  <c:v>170</c:v>
                </c:pt>
                <c:pt idx="5">
                  <c:v>211.5</c:v>
                </c:pt>
                <c:pt idx="6">
                  <c:v>244</c:v>
                </c:pt>
                <c:pt idx="7">
                  <c:v>275</c:v>
                </c:pt>
                <c:pt idx="8">
                  <c:v>299</c:v>
                </c:pt>
              </c:numCache>
            </c:numRef>
          </c:xVal>
          <c:yVal>
            <c:numRef>
              <c:f>Données!$B$26:$J$26</c:f>
              <c:numCache>
                <c:ptCount val="9"/>
                <c:pt idx="0">
                  <c:v>0</c:v>
                </c:pt>
                <c:pt idx="1">
                  <c:v>-6.5078088231135345</c:v>
                </c:pt>
                <c:pt idx="2">
                  <c:v>-8.134761028891917</c:v>
                </c:pt>
                <c:pt idx="3">
                  <c:v>-22.34659828426459</c:v>
                </c:pt>
                <c:pt idx="4">
                  <c:v>-13.75353458504665</c:v>
                </c:pt>
                <c:pt idx="5">
                  <c:v>-38.1683359198742</c:v>
                </c:pt>
                <c:pt idx="6">
                  <c:v>-27.394575013131544</c:v>
                </c:pt>
                <c:pt idx="7">
                  <c:v>-8.439742111343993</c:v>
                </c:pt>
                <c:pt idx="8">
                  <c:v>-26.409348036397205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Données!$B$11:$J$11</c:f>
              <c:numCache>
                <c:ptCount val="9"/>
                <c:pt idx="0">
                  <c:v>0</c:v>
                </c:pt>
                <c:pt idx="1">
                  <c:v>60</c:v>
                </c:pt>
                <c:pt idx="2">
                  <c:v>75</c:v>
                </c:pt>
                <c:pt idx="3">
                  <c:v>124.5</c:v>
                </c:pt>
                <c:pt idx="4">
                  <c:v>170</c:v>
                </c:pt>
                <c:pt idx="5">
                  <c:v>211.5</c:v>
                </c:pt>
                <c:pt idx="6">
                  <c:v>244</c:v>
                </c:pt>
                <c:pt idx="7">
                  <c:v>275</c:v>
                </c:pt>
                <c:pt idx="8">
                  <c:v>299</c:v>
                </c:pt>
              </c:numCache>
            </c:numRef>
          </c:xVal>
          <c:yVal>
            <c:numRef>
              <c:f>Données!$B$36:$J$36</c:f>
              <c:numCache>
                <c:ptCount val="9"/>
                <c:pt idx="0">
                  <c:v>-6.41124568756852</c:v>
                </c:pt>
                <c:pt idx="1">
                  <c:v>-6.5078088231135345</c:v>
                </c:pt>
                <c:pt idx="2">
                  <c:v>-6.562125586857605</c:v>
                </c:pt>
                <c:pt idx="3">
                  <c:v>-6.827010338049522</c:v>
                </c:pt>
                <c:pt idx="4">
                  <c:v>-7.186433081249329</c:v>
                </c:pt>
                <c:pt idx="5">
                  <c:v>-7.611102998675038</c:v>
                </c:pt>
                <c:pt idx="6">
                  <c:v>-8.0081853647374</c:v>
                </c:pt>
                <c:pt idx="7">
                  <c:v>-8.439742111343993</c:v>
                </c:pt>
                <c:pt idx="8">
                  <c:v>-8.809257043362914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Données!$B$11:$J$11</c:f>
              <c:numCache>
                <c:ptCount val="9"/>
                <c:pt idx="0">
                  <c:v>0</c:v>
                </c:pt>
                <c:pt idx="1">
                  <c:v>60</c:v>
                </c:pt>
                <c:pt idx="2">
                  <c:v>75</c:v>
                </c:pt>
                <c:pt idx="3">
                  <c:v>124.5</c:v>
                </c:pt>
                <c:pt idx="4">
                  <c:v>170</c:v>
                </c:pt>
                <c:pt idx="5">
                  <c:v>211.5</c:v>
                </c:pt>
                <c:pt idx="6">
                  <c:v>244</c:v>
                </c:pt>
                <c:pt idx="7">
                  <c:v>275</c:v>
                </c:pt>
                <c:pt idx="8">
                  <c:v>299</c:v>
                </c:pt>
              </c:numCache>
            </c:numRef>
          </c:xVal>
          <c:yVal>
            <c:numRef>
              <c:f>Données!$B$40</c:f>
              <c:numCache>
                <c:ptCount val="1"/>
                <c:pt idx="0">
                  <c:v>18.3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Données!$B$11:$J$11</c:f>
              <c:numCache>
                <c:ptCount val="9"/>
                <c:pt idx="0">
                  <c:v>0</c:v>
                </c:pt>
                <c:pt idx="1">
                  <c:v>60</c:v>
                </c:pt>
                <c:pt idx="2">
                  <c:v>75</c:v>
                </c:pt>
                <c:pt idx="3">
                  <c:v>124.5</c:v>
                </c:pt>
                <c:pt idx="4">
                  <c:v>170</c:v>
                </c:pt>
                <c:pt idx="5">
                  <c:v>211.5</c:v>
                </c:pt>
                <c:pt idx="6">
                  <c:v>244</c:v>
                </c:pt>
                <c:pt idx="7">
                  <c:v>275</c:v>
                </c:pt>
                <c:pt idx="8">
                  <c:v>299</c:v>
                </c:pt>
              </c:numCache>
            </c:numRef>
          </c:xVal>
          <c:yVal>
            <c:numRef>
              <c:f>Données!$B$40</c:f>
              <c:numCache>
                <c:ptCount val="1"/>
                <c:pt idx="0">
                  <c:v>18.3</c:v>
                </c:pt>
              </c:numCache>
            </c:numRef>
          </c:yVal>
          <c:smooth val="0"/>
        </c:ser>
        <c:axId val="34590740"/>
        <c:axId val="42881205"/>
      </c:scatterChart>
      <c:valAx>
        <c:axId val="34590740"/>
        <c:scaling>
          <c:orientation val="minMax"/>
          <c:max val="3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800" b="1" i="0" u="none" baseline="0"/>
            </a:pPr>
          </a:p>
        </c:txPr>
        <c:crossAx val="42881205"/>
        <c:crosses val="autoZero"/>
        <c:crossBetween val="midCat"/>
        <c:dispUnits/>
        <c:majorUnit val="50"/>
        <c:minorUnit val="10"/>
      </c:valAx>
      <c:valAx>
        <c:axId val="42881205"/>
        <c:scaling>
          <c:orientation val="minMax"/>
          <c:max val="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millieme de  micron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800" b="1" i="0" u="none" baseline="0"/>
            </a:pPr>
          </a:p>
        </c:txPr>
        <c:crossAx val="345907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Lambdaf / ro </a:t>
            </a:r>
          </a:p>
        </c:rich>
      </c:tx>
      <c:layout>
        <c:manualLayout>
          <c:xMode val="factor"/>
          <c:yMode val="factor"/>
          <c:x val="-0.004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0885"/>
          <c:w val="0.80775"/>
          <c:h val="0.86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Données!$D$12:$J$12</c:f>
              <c:numCache>
                <c:ptCount val="7"/>
                <c:pt idx="0">
                  <c:v>37.5</c:v>
                </c:pt>
                <c:pt idx="1">
                  <c:v>99.75</c:v>
                </c:pt>
                <c:pt idx="2">
                  <c:v>147.25</c:v>
                </c:pt>
                <c:pt idx="3">
                  <c:v>190.75</c:v>
                </c:pt>
                <c:pt idx="4">
                  <c:v>227.75</c:v>
                </c:pt>
                <c:pt idx="5">
                  <c:v>259.5</c:v>
                </c:pt>
                <c:pt idx="6">
                  <c:v>287</c:v>
                </c:pt>
              </c:numCache>
            </c:numRef>
          </c:xVal>
          <c:yVal>
            <c:numRef>
              <c:f>Données!$D$24:$J$24</c:f>
              <c:numCache>
                <c:ptCount val="7"/>
                <c:pt idx="0">
                  <c:v>0.0936672327682715</c:v>
                </c:pt>
                <c:pt idx="1">
                  <c:v>0.24794147507480774</c:v>
                </c:pt>
                <c:pt idx="2">
                  <c:v>-0.16309505309656513</c:v>
                </c:pt>
                <c:pt idx="3">
                  <c:v>0.5080532711953759</c:v>
                </c:pt>
                <c:pt idx="4">
                  <c:v>-0.2862781001161128</c:v>
                </c:pt>
                <c:pt idx="5">
                  <c:v>-0.5280346477702016</c:v>
                </c:pt>
                <c:pt idx="6">
                  <c:v>0.646593694853959</c:v>
                </c:pt>
              </c:numCache>
            </c:numRef>
          </c:yVal>
          <c:smooth val="0"/>
        </c:ser>
        <c:axId val="50386526"/>
        <c:axId val="50825551"/>
      </c:scatterChart>
      <c:valAx>
        <c:axId val="50386526"/>
        <c:scaling>
          <c:orientation val="minMax"/>
          <c:max val="3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800" b="1" i="0" u="none" baseline="0"/>
            </a:pPr>
          </a:p>
        </c:txPr>
        <c:crossAx val="50825551"/>
        <c:crosses val="autoZero"/>
        <c:crossBetween val="midCat"/>
        <c:dispUnits/>
      </c:valAx>
      <c:valAx>
        <c:axId val="50825551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/>
            </a:pPr>
          </a:p>
        </c:txPr>
        <c:crossAx val="50386526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0.12075</cdr:y>
    </cdr:from>
    <cdr:to>
      <cdr:x>0.31975</cdr:x>
      <cdr:y>0.83775</cdr:y>
    </cdr:to>
    <cdr:sp>
      <cdr:nvSpPr>
        <cdr:cNvPr id="1" name="Line 1"/>
        <cdr:cNvSpPr>
          <a:spLocks/>
        </cdr:cNvSpPr>
      </cdr:nvSpPr>
      <cdr:spPr>
        <a:xfrm>
          <a:off x="3048000" y="733425"/>
          <a:ext cx="9525" cy="4391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0.45175</cdr:x>
      <cdr:y>0.12075</cdr:y>
    </cdr:from>
    <cdr:to>
      <cdr:x>0.4525</cdr:x>
      <cdr:y>0.83375</cdr:y>
    </cdr:to>
    <cdr:sp>
      <cdr:nvSpPr>
        <cdr:cNvPr id="2" name="Line 2"/>
        <cdr:cNvSpPr>
          <a:spLocks/>
        </cdr:cNvSpPr>
      </cdr:nvSpPr>
      <cdr:spPr>
        <a:xfrm>
          <a:off x="4324350" y="733425"/>
          <a:ext cx="9525" cy="43624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0.108</cdr:y>
    </cdr:from>
    <cdr:to>
      <cdr:x>0.57575</cdr:x>
      <cdr:y>0.82425</cdr:y>
    </cdr:to>
    <cdr:sp>
      <cdr:nvSpPr>
        <cdr:cNvPr id="3" name="Line 3"/>
        <cdr:cNvSpPr>
          <a:spLocks/>
        </cdr:cNvSpPr>
      </cdr:nvSpPr>
      <cdr:spPr>
        <a:xfrm>
          <a:off x="5505450" y="657225"/>
          <a:ext cx="0" cy="4391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0.6795</cdr:x>
      <cdr:y>0.09375</cdr:y>
    </cdr:from>
    <cdr:to>
      <cdr:x>0.6805</cdr:x>
      <cdr:y>0.81</cdr:y>
    </cdr:to>
    <cdr:sp>
      <cdr:nvSpPr>
        <cdr:cNvPr id="4" name="Line 4"/>
        <cdr:cNvSpPr>
          <a:spLocks/>
        </cdr:cNvSpPr>
      </cdr:nvSpPr>
      <cdr:spPr>
        <a:xfrm>
          <a:off x="6496050" y="571500"/>
          <a:ext cx="9525" cy="4391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0.09375</cdr:y>
    </cdr:from>
    <cdr:to>
      <cdr:x>0.7675</cdr:x>
      <cdr:y>0.81075</cdr:y>
    </cdr:to>
    <cdr:sp>
      <cdr:nvSpPr>
        <cdr:cNvPr id="5" name="Line 5"/>
        <cdr:cNvSpPr>
          <a:spLocks/>
        </cdr:cNvSpPr>
      </cdr:nvSpPr>
      <cdr:spPr>
        <a:xfrm>
          <a:off x="7343775" y="571500"/>
          <a:ext cx="0" cy="4391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0.09375</cdr:y>
    </cdr:from>
    <cdr:to>
      <cdr:x>0.853</cdr:x>
      <cdr:y>0.80825</cdr:y>
    </cdr:to>
    <cdr:sp>
      <cdr:nvSpPr>
        <cdr:cNvPr id="6" name="Line 6"/>
        <cdr:cNvSpPr>
          <a:spLocks/>
        </cdr:cNvSpPr>
      </cdr:nvSpPr>
      <cdr:spPr>
        <a:xfrm>
          <a:off x="8143875" y="571500"/>
          <a:ext cx="19050" cy="43719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0.2815</cdr:x>
      <cdr:y>0.09375</cdr:y>
    </cdr:from>
    <cdr:to>
      <cdr:x>0.2815</cdr:x>
      <cdr:y>0.853</cdr:y>
    </cdr:to>
    <cdr:sp>
      <cdr:nvSpPr>
        <cdr:cNvPr id="7" name="Line 8"/>
        <cdr:cNvSpPr>
          <a:spLocks/>
        </cdr:cNvSpPr>
      </cdr:nvSpPr>
      <cdr:spPr>
        <a:xfrm>
          <a:off x="2686050" y="571500"/>
          <a:ext cx="0" cy="464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6124575"/>
    <xdr:graphicFrame>
      <xdr:nvGraphicFramePr>
        <xdr:cNvPr id="1" name="Shape 1025"/>
        <xdr:cNvGraphicFramePr/>
      </xdr:nvGraphicFramePr>
      <xdr:xfrm>
        <a:off x="0" y="0"/>
        <a:ext cx="95726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0.33325</cdr:x>
      <cdr:y>0.12775</cdr:y>
    </cdr:from>
    <cdr:to>
      <cdr:x>0.33325</cdr:x>
      <cdr:y>0.9225</cdr:y>
    </cdr:to>
    <cdr:sp>
      <cdr:nvSpPr>
        <cdr:cNvPr id="1" name="Line 1"/>
        <cdr:cNvSpPr>
          <a:spLocks/>
        </cdr:cNvSpPr>
      </cdr:nvSpPr>
      <cdr:spPr>
        <a:xfrm>
          <a:off x="3181350" y="781050"/>
          <a:ext cx="0" cy="48672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0.45675</cdr:x>
      <cdr:y>0.12625</cdr:y>
    </cdr:from>
    <cdr:to>
      <cdr:x>0.4575</cdr:x>
      <cdr:y>0.9235</cdr:y>
    </cdr:to>
    <cdr:sp>
      <cdr:nvSpPr>
        <cdr:cNvPr id="2" name="Line 2"/>
        <cdr:cNvSpPr>
          <a:spLocks/>
        </cdr:cNvSpPr>
      </cdr:nvSpPr>
      <cdr:spPr>
        <a:xfrm>
          <a:off x="4371975" y="771525"/>
          <a:ext cx="9525" cy="48863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0.564</cdr:x>
      <cdr:y>0.12775</cdr:y>
    </cdr:from>
    <cdr:to>
      <cdr:x>0.56475</cdr:x>
      <cdr:y>0.92225</cdr:y>
    </cdr:to>
    <cdr:sp>
      <cdr:nvSpPr>
        <cdr:cNvPr id="3" name="Line 3"/>
        <cdr:cNvSpPr>
          <a:spLocks/>
        </cdr:cNvSpPr>
      </cdr:nvSpPr>
      <cdr:spPr>
        <a:xfrm>
          <a:off x="5391150" y="781050"/>
          <a:ext cx="9525" cy="48672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</cdr:x>
      <cdr:y>0.12875</cdr:y>
    </cdr:from>
    <cdr:to>
      <cdr:x>0.66775</cdr:x>
      <cdr:y>0.92325</cdr:y>
    </cdr:to>
    <cdr:sp>
      <cdr:nvSpPr>
        <cdr:cNvPr id="4" name="Line 4"/>
        <cdr:cNvSpPr>
          <a:spLocks/>
        </cdr:cNvSpPr>
      </cdr:nvSpPr>
      <cdr:spPr>
        <a:xfrm>
          <a:off x="6381750" y="781050"/>
          <a:ext cx="9525" cy="48672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0.7505</cdr:x>
      <cdr:y>0.12775</cdr:y>
    </cdr:from>
    <cdr:to>
      <cdr:x>0.75125</cdr:x>
      <cdr:y>0.922</cdr:y>
    </cdr:to>
    <cdr:sp>
      <cdr:nvSpPr>
        <cdr:cNvPr id="5" name="Line 5"/>
        <cdr:cNvSpPr>
          <a:spLocks/>
        </cdr:cNvSpPr>
      </cdr:nvSpPr>
      <cdr:spPr>
        <a:xfrm>
          <a:off x="7181850" y="781050"/>
          <a:ext cx="9525" cy="48672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0.818</cdr:x>
      <cdr:y>0.1255</cdr:y>
    </cdr:from>
    <cdr:to>
      <cdr:x>0.81875</cdr:x>
      <cdr:y>0.92</cdr:y>
    </cdr:to>
    <cdr:sp>
      <cdr:nvSpPr>
        <cdr:cNvPr id="6" name="Line 6"/>
        <cdr:cNvSpPr>
          <a:spLocks/>
        </cdr:cNvSpPr>
      </cdr:nvSpPr>
      <cdr:spPr>
        <a:xfrm>
          <a:off x="7829550" y="762000"/>
          <a:ext cx="9525" cy="48672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</cdr:x>
      <cdr:y>0.12475</cdr:y>
    </cdr:from>
    <cdr:to>
      <cdr:x>0.87175</cdr:x>
      <cdr:y>0.1255</cdr:y>
    </cdr:to>
    <cdr:sp>
      <cdr:nvSpPr>
        <cdr:cNvPr id="7" name="Line 7"/>
        <cdr:cNvSpPr>
          <a:spLocks/>
        </cdr:cNvSpPr>
      </cdr:nvSpPr>
      <cdr:spPr>
        <a:xfrm>
          <a:off x="1495425" y="762000"/>
          <a:ext cx="683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0.70925</cdr:x>
      <cdr:y>0.00025</cdr:y>
    </cdr:to>
    <cdr:sp>
      <cdr:nvSpPr>
        <cdr:cNvPr id="8" name="Line 8"/>
        <cdr:cNvSpPr>
          <a:spLocks/>
        </cdr:cNvSpPr>
      </cdr:nvSpPr>
      <cdr:spPr>
        <a:xfrm>
          <a:off x="0" y="0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0.91775</cdr:y>
    </cdr:from>
    <cdr:to>
      <cdr:x>0.86575</cdr:x>
      <cdr:y>0.91875</cdr:y>
    </cdr:to>
    <cdr:sp>
      <cdr:nvSpPr>
        <cdr:cNvPr id="9" name="Line 9"/>
        <cdr:cNvSpPr>
          <a:spLocks/>
        </cdr:cNvSpPr>
      </cdr:nvSpPr>
      <cdr:spPr>
        <a:xfrm>
          <a:off x="1447800" y="5619750"/>
          <a:ext cx="683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0.29475</cdr:x>
      <cdr:y>0.1255</cdr:y>
    </cdr:from>
    <cdr:to>
      <cdr:x>0.2955</cdr:x>
      <cdr:y>0.92225</cdr:y>
    </cdr:to>
    <cdr:sp>
      <cdr:nvSpPr>
        <cdr:cNvPr id="10" name="Line 10"/>
        <cdr:cNvSpPr>
          <a:spLocks/>
        </cdr:cNvSpPr>
      </cdr:nvSpPr>
      <cdr:spPr>
        <a:xfrm>
          <a:off x="2819400" y="762000"/>
          <a:ext cx="9525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6124575"/>
    <xdr:graphicFrame>
      <xdr:nvGraphicFramePr>
        <xdr:cNvPr id="1" name="Shape 1025"/>
        <xdr:cNvGraphicFramePr/>
      </xdr:nvGraphicFramePr>
      <xdr:xfrm>
        <a:off x="0" y="0"/>
        <a:ext cx="95726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9">
      <selection activeCell="I1" sqref="I1"/>
    </sheetView>
  </sheetViews>
  <sheetFormatPr defaultColWidth="11.421875" defaultRowHeight="12.75"/>
  <cols>
    <col min="1" max="1" width="17.57421875" style="0" customWidth="1"/>
    <col min="2" max="3" width="15.8515625" style="0" customWidth="1"/>
  </cols>
  <sheetData>
    <row r="1" ht="17.25">
      <c r="A1" s="9" t="s">
        <v>28</v>
      </c>
    </row>
    <row r="2" spans="1:2" ht="12.75">
      <c r="A2" s="26" t="s">
        <v>31</v>
      </c>
      <c r="B2" s="27"/>
    </row>
    <row r="3" spans="1:2" ht="12.75">
      <c r="A3" s="26"/>
      <c r="B3" s="27"/>
    </row>
    <row r="4" spans="1:2" ht="12.75">
      <c r="A4" s="26"/>
      <c r="B4" s="27"/>
    </row>
    <row r="5" spans="1:5" ht="12.75">
      <c r="A5" s="10" t="s">
        <v>32</v>
      </c>
      <c r="E5" s="29">
        <v>38192</v>
      </c>
    </row>
    <row r="6" spans="1:4" ht="12.75">
      <c r="A6" s="10" t="s">
        <v>0</v>
      </c>
      <c r="B6" s="13">
        <v>5772</v>
      </c>
      <c r="C6" s="10" t="s">
        <v>29</v>
      </c>
      <c r="D6" s="13">
        <v>-1</v>
      </c>
    </row>
    <row r="7" spans="1:2" ht="12.75">
      <c r="A7" s="10" t="s">
        <v>1</v>
      </c>
      <c r="B7" s="13">
        <v>590</v>
      </c>
    </row>
    <row r="8" spans="1:2" ht="12.75">
      <c r="A8" s="10" t="s">
        <v>2</v>
      </c>
      <c r="B8" s="14">
        <f>1.22*0.56*B6/2/B7</f>
        <v>3.3418901694915255</v>
      </c>
    </row>
    <row r="9" spans="1:2" ht="13.5" thickBot="1">
      <c r="A9" s="10"/>
      <c r="B9" s="14"/>
    </row>
    <row r="10" spans="1:10" ht="12.75">
      <c r="A10" s="19" t="s">
        <v>3</v>
      </c>
      <c r="B10" s="17">
        <v>0</v>
      </c>
      <c r="C10" s="17" t="s">
        <v>30</v>
      </c>
      <c r="D10" s="17">
        <v>1</v>
      </c>
      <c r="E10" s="17">
        <v>2</v>
      </c>
      <c r="F10" s="17">
        <v>3</v>
      </c>
      <c r="G10" s="17">
        <v>4</v>
      </c>
      <c r="H10" s="17">
        <v>5</v>
      </c>
      <c r="I10" s="17">
        <v>6</v>
      </c>
      <c r="J10" s="18">
        <v>7</v>
      </c>
    </row>
    <row r="11" spans="1:10" s="2" customFormat="1" ht="12.75">
      <c r="A11" s="20" t="s">
        <v>4</v>
      </c>
      <c r="B11" s="2">
        <v>0</v>
      </c>
      <c r="C11" s="15">
        <v>60</v>
      </c>
      <c r="D11" s="15">
        <v>75</v>
      </c>
      <c r="E11" s="15">
        <v>124.5</v>
      </c>
      <c r="F11" s="15">
        <v>170</v>
      </c>
      <c r="G11" s="15">
        <v>211.5</v>
      </c>
      <c r="H11" s="15">
        <v>244</v>
      </c>
      <c r="I11" s="15">
        <v>275</v>
      </c>
      <c r="J11" s="15">
        <v>299</v>
      </c>
    </row>
    <row r="12" spans="1:10" ht="12.75">
      <c r="A12" s="21" t="s">
        <v>5</v>
      </c>
      <c r="B12" s="2"/>
      <c r="C12" s="15"/>
      <c r="D12" s="15">
        <f>(B11+D11)/2</f>
        <v>37.5</v>
      </c>
      <c r="E12" s="15">
        <f aca="true" t="shared" si="0" ref="E12:J12">(D11+E11)/2</f>
        <v>99.75</v>
      </c>
      <c r="F12" s="15">
        <f t="shared" si="0"/>
        <v>147.25</v>
      </c>
      <c r="G12" s="15">
        <f t="shared" si="0"/>
        <v>190.75</v>
      </c>
      <c r="H12" s="15">
        <f t="shared" si="0"/>
        <v>227.75</v>
      </c>
      <c r="I12" s="15">
        <f t="shared" si="0"/>
        <v>259.5</v>
      </c>
      <c r="J12" s="16">
        <f t="shared" si="0"/>
        <v>287</v>
      </c>
    </row>
    <row r="13" spans="1:10" ht="12.75">
      <c r="A13" s="21" t="s">
        <v>6</v>
      </c>
      <c r="B13" s="2"/>
      <c r="C13" s="8"/>
      <c r="D13" s="2">
        <f>-$D6*D12*D12/$B$6*(1+D12*D12/$B$6/$B$6/2)</f>
        <v>0.2436381979440437</v>
      </c>
      <c r="E13" s="2">
        <f>-$D6*E12*E12/$B$6*(1+E12*E12/$B$6/$B$6/2)</f>
        <v>1.7241074721934941</v>
      </c>
      <c r="F13" s="2">
        <f>-$D6*F12*F12/$B$6*(1+F12*F12/$B$6/$B$6/2)</f>
        <v>3.7577301065638014</v>
      </c>
      <c r="G13" s="2">
        <f>-$D6*G12*G12/$B$6*(1+G12*G12/$B$6/$B$6/2)</f>
        <v>6.307247310946414</v>
      </c>
      <c r="H13" s="2">
        <f>-$D6*H12*H12/$B$6*(1+H12*H12/$B$6/$B$6/2)</f>
        <v>8.99349290834942</v>
      </c>
      <c r="I13" s="2">
        <f>-$D6*I12*I12/$B$6*(1+I12*I12/$B$6/$B$6/2)</f>
        <v>11.678500703546346</v>
      </c>
      <c r="J13" s="2">
        <f>-$D6*J12*J12/$B$6*(1+J12*J12/$B$6/$B$6/2)</f>
        <v>14.288084334569486</v>
      </c>
    </row>
    <row r="14" spans="1:10" ht="12.75">
      <c r="A14" s="21" t="s">
        <v>7</v>
      </c>
      <c r="B14" s="2"/>
      <c r="C14" s="2"/>
      <c r="D14" s="2">
        <f>D12/$B$6/2</f>
        <v>0.0032484407484407486</v>
      </c>
      <c r="E14" s="2">
        <f aca="true" t="shared" si="1" ref="E14:J14">E12/$B$6/2</f>
        <v>0.008640852390852391</v>
      </c>
      <c r="F14" s="2">
        <f t="shared" si="1"/>
        <v>0.012755544005544005</v>
      </c>
      <c r="G14" s="2">
        <f t="shared" si="1"/>
        <v>0.016523735273735275</v>
      </c>
      <c r="H14" s="2">
        <f t="shared" si="1"/>
        <v>0.01972886347886348</v>
      </c>
      <c r="I14" s="2">
        <f t="shared" si="1"/>
        <v>0.02247920997920998</v>
      </c>
      <c r="J14" s="3">
        <f t="shared" si="1"/>
        <v>0.02486139986139986</v>
      </c>
    </row>
    <row r="15" spans="1:10" ht="12.75">
      <c r="A15" s="21"/>
      <c r="B15" s="2"/>
      <c r="C15" s="2"/>
      <c r="D15" s="2"/>
      <c r="E15" s="2"/>
      <c r="F15" s="2"/>
      <c r="G15" s="2"/>
      <c r="H15" s="2"/>
      <c r="I15" s="2"/>
      <c r="J15" s="3"/>
    </row>
    <row r="16" spans="1:10" ht="12.75">
      <c r="A16" s="22" t="s">
        <v>8</v>
      </c>
      <c r="B16" s="2"/>
      <c r="C16" s="2"/>
      <c r="D16" s="15">
        <v>33.57</v>
      </c>
      <c r="E16" s="15">
        <v>34.89</v>
      </c>
      <c r="F16" s="15">
        <v>36.8</v>
      </c>
      <c r="G16" s="15">
        <v>39.47</v>
      </c>
      <c r="H16" s="15">
        <v>41.94</v>
      </c>
      <c r="I16" s="15">
        <v>44.65</v>
      </c>
      <c r="J16" s="16">
        <v>47.36</v>
      </c>
    </row>
    <row r="17" spans="1:10" ht="12.75">
      <c r="A17" s="22" t="s">
        <v>9</v>
      </c>
      <c r="B17" s="2"/>
      <c r="C17" s="2"/>
      <c r="D17" s="15">
        <v>33.11</v>
      </c>
      <c r="E17" s="15">
        <v>34.75</v>
      </c>
      <c r="F17" s="15">
        <v>36.63</v>
      </c>
      <c r="G17" s="15">
        <v>39.35</v>
      </c>
      <c r="H17" s="15">
        <v>41.95</v>
      </c>
      <c r="I17" s="15">
        <v>44.55</v>
      </c>
      <c r="J17" s="16">
        <v>47.39</v>
      </c>
    </row>
    <row r="18" spans="1:10" ht="12.75">
      <c r="A18" s="21"/>
      <c r="B18" s="2"/>
      <c r="C18" s="2"/>
      <c r="D18" s="2"/>
      <c r="E18" s="2"/>
      <c r="F18" s="2"/>
      <c r="G18" s="2"/>
      <c r="H18" s="2"/>
      <c r="I18" s="2"/>
      <c r="J18" s="3"/>
    </row>
    <row r="19" spans="1:10" ht="12.75">
      <c r="A19" s="22" t="s">
        <v>10</v>
      </c>
      <c r="B19" s="2"/>
      <c r="C19" s="2"/>
      <c r="D19" s="24">
        <v>33</v>
      </c>
      <c r="E19" s="11">
        <f aca="true" t="shared" si="2" ref="E19:J19">D19</f>
        <v>33</v>
      </c>
      <c r="F19" s="11">
        <f t="shared" si="2"/>
        <v>33</v>
      </c>
      <c r="G19" s="11">
        <f t="shared" si="2"/>
        <v>33</v>
      </c>
      <c r="H19" s="11">
        <f t="shared" si="2"/>
        <v>33</v>
      </c>
      <c r="I19" s="11">
        <f t="shared" si="2"/>
        <v>33</v>
      </c>
      <c r="J19" s="12">
        <f t="shared" si="2"/>
        <v>33</v>
      </c>
    </row>
    <row r="20" spans="1:10" ht="12.75">
      <c r="A20" s="21"/>
      <c r="B20" s="2"/>
      <c r="C20" s="2"/>
      <c r="D20" s="2"/>
      <c r="E20" s="2"/>
      <c r="F20" s="2"/>
      <c r="G20" s="2"/>
      <c r="H20" s="2"/>
      <c r="I20" s="2"/>
      <c r="J20" s="3"/>
    </row>
    <row r="21" spans="1:10" ht="12.75">
      <c r="A21" s="21" t="s">
        <v>11</v>
      </c>
      <c r="B21" s="2"/>
      <c r="C21" s="2"/>
      <c r="D21" s="2">
        <f aca="true" t="shared" si="3" ref="D21:J21">(D16+D17)/2-D19</f>
        <v>0.3400000000000034</v>
      </c>
      <c r="E21" s="2">
        <f t="shared" si="3"/>
        <v>1.8200000000000003</v>
      </c>
      <c r="F21" s="2">
        <f t="shared" si="3"/>
        <v>3.7150000000000034</v>
      </c>
      <c r="G21" s="2">
        <f t="shared" si="3"/>
        <v>6.409999999999997</v>
      </c>
      <c r="H21" s="2">
        <f t="shared" si="3"/>
        <v>8.945</v>
      </c>
      <c r="I21" s="2">
        <f t="shared" si="3"/>
        <v>11.599999999999994</v>
      </c>
      <c r="J21" s="3">
        <f t="shared" si="3"/>
        <v>14.375</v>
      </c>
    </row>
    <row r="22" spans="1:10" ht="12.75">
      <c r="A22" s="21" t="s">
        <v>12</v>
      </c>
      <c r="B22" s="2"/>
      <c r="C22" s="2"/>
      <c r="D22" s="2">
        <f>D21-D13</f>
        <v>0.0963618020559597</v>
      </c>
      <c r="E22" s="2">
        <f aca="true" t="shared" si="4" ref="E22:J22">E21-E13</f>
        <v>0.09589252780650614</v>
      </c>
      <c r="F22" s="2">
        <f t="shared" si="4"/>
        <v>-0.04273010656379794</v>
      </c>
      <c r="G22" s="2">
        <f t="shared" si="4"/>
        <v>0.10275268905358281</v>
      </c>
      <c r="H22" s="2">
        <f t="shared" si="4"/>
        <v>-0.048492908349420105</v>
      </c>
      <c r="I22" s="2">
        <f t="shared" si="4"/>
        <v>-0.07850070354635186</v>
      </c>
      <c r="J22" s="3">
        <f t="shared" si="4"/>
        <v>0.08691566543051366</v>
      </c>
    </row>
    <row r="23" spans="1:10" ht="12.75">
      <c r="A23" s="21" t="s">
        <v>13</v>
      </c>
      <c r="B23" s="2"/>
      <c r="C23" s="2"/>
      <c r="D23" s="2">
        <f>D22*D14*1000</f>
        <v>0.313025604391761</v>
      </c>
      <c r="E23" s="2">
        <f aca="true" t="shared" si="5" ref="E23:J23">E22*E14*1000</f>
        <v>0.8285931781617281</v>
      </c>
      <c r="F23" s="2">
        <f t="shared" si="5"/>
        <v>-0.5450457546361094</v>
      </c>
      <c r="G23" s="2">
        <f t="shared" si="5"/>
        <v>1.697858232585839</v>
      </c>
      <c r="H23" s="2">
        <f t="shared" si="5"/>
        <v>-0.9567099685187482</v>
      </c>
      <c r="I23" s="2">
        <f t="shared" si="5"/>
        <v>-1.764633798534157</v>
      </c>
      <c r="J23" s="3">
        <f t="shared" si="5"/>
        <v>2.1608451124876487</v>
      </c>
    </row>
    <row r="24" spans="1:10" ht="12.75">
      <c r="A24" s="22" t="s">
        <v>14</v>
      </c>
      <c r="B24" s="6"/>
      <c r="C24" s="6"/>
      <c r="D24" s="6">
        <f>D23/$B$8</f>
        <v>0.0936672327682715</v>
      </c>
      <c r="E24" s="6">
        <f aca="true" t="shared" si="6" ref="E24:J24">E23/$B$8</f>
        <v>0.24794147507480774</v>
      </c>
      <c r="F24" s="6">
        <f t="shared" si="6"/>
        <v>-0.16309505309656513</v>
      </c>
      <c r="G24" s="6">
        <f t="shared" si="6"/>
        <v>0.5080532711953759</v>
      </c>
      <c r="H24" s="6">
        <f t="shared" si="6"/>
        <v>-0.2862781001161128</v>
      </c>
      <c r="I24" s="6">
        <f t="shared" si="6"/>
        <v>-0.5280346477702016</v>
      </c>
      <c r="J24" s="7">
        <f t="shared" si="6"/>
        <v>0.646593694853959</v>
      </c>
    </row>
    <row r="25" spans="1:10" ht="12.75">
      <c r="A25" s="21" t="s">
        <v>15</v>
      </c>
      <c r="B25" s="2"/>
      <c r="C25" s="2"/>
      <c r="D25" s="2">
        <f>-2000*D23/$B$6</f>
        <v>-0.10846348038522557</v>
      </c>
      <c r="E25" s="2">
        <f aca="true" t="shared" si="7" ref="E25:J25">-2000*E23/$B$6</f>
        <v>-0.2871078233408621</v>
      </c>
      <c r="F25" s="2">
        <f t="shared" si="7"/>
        <v>0.18885854283995474</v>
      </c>
      <c r="G25" s="2">
        <f t="shared" si="7"/>
        <v>-0.5883084658994591</v>
      </c>
      <c r="H25" s="2">
        <f t="shared" si="7"/>
        <v>0.33150033559208186</v>
      </c>
      <c r="I25" s="2">
        <f t="shared" si="7"/>
        <v>0.6114462226383081</v>
      </c>
      <c r="J25" s="3">
        <f t="shared" si="7"/>
        <v>-0.7487335802105505</v>
      </c>
    </row>
    <row r="26" spans="1:10" ht="13.5" thickBot="1">
      <c r="A26" s="23" t="s">
        <v>16</v>
      </c>
      <c r="B26" s="4">
        <v>0</v>
      </c>
      <c r="C26" s="4">
        <f>B26+D25*(C11-B11)</f>
        <v>-6.5078088231135345</v>
      </c>
      <c r="D26" s="4">
        <f>B26+D25*(D11-B11)</f>
        <v>-8.134761028891917</v>
      </c>
      <c r="E26" s="4">
        <f aca="true" t="shared" si="8" ref="E26:J26">D26+E25*(E11-D11)</f>
        <v>-22.34659828426459</v>
      </c>
      <c r="F26" s="4">
        <f t="shared" si="8"/>
        <v>-13.75353458504665</v>
      </c>
      <c r="G26" s="4">
        <f t="shared" si="8"/>
        <v>-38.1683359198742</v>
      </c>
      <c r="H26" s="4">
        <f t="shared" si="8"/>
        <v>-27.394575013131544</v>
      </c>
      <c r="I26" s="4">
        <f t="shared" si="8"/>
        <v>-8.439742111343993</v>
      </c>
      <c r="J26" s="5">
        <f t="shared" si="8"/>
        <v>-26.409348036397205</v>
      </c>
    </row>
    <row r="27" spans="1:10" ht="26.25">
      <c r="A27" s="1" t="s">
        <v>17</v>
      </c>
      <c r="B27" s="13">
        <v>0</v>
      </c>
      <c r="C27" s="13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1:10" ht="26.25">
      <c r="A28" s="1" t="s">
        <v>18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1</v>
      </c>
      <c r="J28" s="13">
        <v>0</v>
      </c>
    </row>
    <row r="29" ht="12.75">
      <c r="A29" s="10"/>
    </row>
    <row r="30" spans="1:2" ht="12.75">
      <c r="A30" s="10" t="s">
        <v>19</v>
      </c>
      <c r="B30">
        <f>B27*B11*B11+C27*C11*C11+D27*D11*D11+E27*E11*E11+F27*F11*F11+G27*G11*G11+H27*H11*H11+I27*I11*I11+J27*J11*J11</f>
        <v>3600</v>
      </c>
    </row>
    <row r="31" spans="1:2" ht="12.75">
      <c r="A31" s="10" t="s">
        <v>20</v>
      </c>
      <c r="B31">
        <f>B28*B11*B11+C28*C11*C11+D28*D11*D11+E28*E11*E11+F28*F11*F11+G28*G11*G11+H28*H11*H11+I28*I11*I11+J28*J11*J11</f>
        <v>75625</v>
      </c>
    </row>
    <row r="32" spans="1:2" ht="12.75">
      <c r="A32" s="10" t="s">
        <v>21</v>
      </c>
      <c r="B32">
        <f>B27*B26+C27*C26+D27*D26+E27*E26+F27*F26+G27*G26+H27*H26+I27*I26+J27*J26</f>
        <v>-6.5078088231135345</v>
      </c>
    </row>
    <row r="33" spans="1:2" ht="12.75">
      <c r="A33" s="10" t="s">
        <v>22</v>
      </c>
      <c r="B33">
        <f>B28*B26+C28*B26+D28*D26+E28*E26+F28*F26+G28*G26+H28*H26+I28*I26+J28*J26</f>
        <v>-8.439742111343993</v>
      </c>
    </row>
    <row r="34" spans="1:2" ht="12.75">
      <c r="A34" s="10" t="s">
        <v>23</v>
      </c>
      <c r="B34">
        <f>(B33-B32)/(B31-B30)</f>
        <v>-2.6823093206948392E-05</v>
      </c>
    </row>
    <row r="35" spans="1:2" ht="12.75">
      <c r="A35" s="10" t="s">
        <v>24</v>
      </c>
      <c r="B35">
        <f>B32-B34*B30</f>
        <v>-6.41124568756852</v>
      </c>
    </row>
    <row r="36" spans="1:10" ht="12.75">
      <c r="A36" s="10" t="s">
        <v>25</v>
      </c>
      <c r="B36">
        <f aca="true" t="shared" si="9" ref="B36:J36">$B$34*B11*B11+$B$35</f>
        <v>-6.41124568756852</v>
      </c>
      <c r="C36">
        <f t="shared" si="9"/>
        <v>-6.5078088231135345</v>
      </c>
      <c r="D36">
        <f t="shared" si="9"/>
        <v>-6.562125586857605</v>
      </c>
      <c r="E36">
        <f t="shared" si="9"/>
        <v>-6.827010338049522</v>
      </c>
      <c r="F36">
        <f t="shared" si="9"/>
        <v>-7.186433081249329</v>
      </c>
      <c r="G36">
        <f t="shared" si="9"/>
        <v>-7.611102998675038</v>
      </c>
      <c r="H36">
        <f t="shared" si="9"/>
        <v>-8.0081853647374</v>
      </c>
      <c r="I36">
        <f t="shared" si="9"/>
        <v>-8.439742111343993</v>
      </c>
      <c r="J36">
        <f t="shared" si="9"/>
        <v>-8.809257043362914</v>
      </c>
    </row>
    <row r="37" spans="1:10" ht="12.75">
      <c r="A37" s="10" t="s">
        <v>26</v>
      </c>
      <c r="B37">
        <v>0</v>
      </c>
      <c r="C37">
        <f aca="true" t="shared" si="10" ref="C37:J37">ABS(C36-C26)</f>
        <v>0</v>
      </c>
      <c r="D37">
        <f t="shared" si="10"/>
        <v>1.5726354420343123</v>
      </c>
      <c r="E37">
        <f t="shared" si="10"/>
        <v>15.519587946215069</v>
      </c>
      <c r="F37">
        <f t="shared" si="10"/>
        <v>6.56710150379732</v>
      </c>
      <c r="G37">
        <f t="shared" si="10"/>
        <v>30.557232921199166</v>
      </c>
      <c r="H37">
        <f t="shared" si="10"/>
        <v>19.386389648394143</v>
      </c>
      <c r="I37">
        <f t="shared" si="10"/>
        <v>0</v>
      </c>
      <c r="J37">
        <f t="shared" si="10"/>
        <v>17.600090993034293</v>
      </c>
    </row>
    <row r="38" spans="1:10" ht="12.75">
      <c r="A38" s="10"/>
      <c r="B38">
        <f>ABS(B37-B27)</f>
        <v>0</v>
      </c>
      <c r="J38">
        <f>J37</f>
        <v>17.600090993034293</v>
      </c>
    </row>
    <row r="39" ht="12.75">
      <c r="A39" s="10"/>
    </row>
    <row r="40" spans="1:2" ht="15">
      <c r="A40" s="25" t="s">
        <v>27</v>
      </c>
      <c r="B40" s="28">
        <f>ROUND(560/MAX(C37:J37),1)</f>
        <v>18.3</v>
      </c>
    </row>
    <row r="45" spans="2:10" ht="12.75">
      <c r="B45" s="2"/>
      <c r="C45" s="2"/>
      <c r="D45" s="2"/>
      <c r="E45" s="2"/>
      <c r="F45" s="2"/>
      <c r="G45" s="2"/>
      <c r="H45" s="2"/>
      <c r="I45" s="2"/>
      <c r="J45" s="2"/>
    </row>
    <row r="46" spans="2:10" ht="13.5" thickBot="1">
      <c r="B46" s="4"/>
      <c r="C46" s="4"/>
      <c r="D46" s="4"/>
      <c r="E46" s="4"/>
      <c r="F46" s="4"/>
      <c r="G46" s="4"/>
      <c r="H46" s="4"/>
      <c r="I46" s="4"/>
      <c r="J46" s="5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J.Dijon</dc:creator>
  <cp:keywords/>
  <dc:description/>
  <cp:lastModifiedBy>dijon</cp:lastModifiedBy>
  <cp:lastPrinted>2000-05-06T10:18:12Z</cp:lastPrinted>
  <dcterms:created xsi:type="dcterms:W3CDTF">2000-04-09T15:25:16Z</dcterms:created>
  <dcterms:modified xsi:type="dcterms:W3CDTF">2008-01-01T17:04:22Z</dcterms:modified>
  <cp:category/>
  <cp:version/>
  <cp:contentType/>
  <cp:contentStatus/>
</cp:coreProperties>
</file>