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3256" windowHeight="12456"/>
  </bookViews>
  <sheets>
    <sheet name="Feuil1" sheetId="1" r:id="rId1"/>
    <sheet name="Feuil2" sheetId="2" r:id="rId2"/>
  </sheets>
  <definedNames>
    <definedName name="solver_adj" localSheetId="0" hidden="1">Feuil1!$C$49,Feuil1!$C$47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Feuil1!$C$49</definedName>
    <definedName name="solver_lhs2" localSheetId="0" hidden="1">Feuil1!$C$49</definedName>
    <definedName name="solver_lhs3" localSheetId="0" hidden="1">Feuil1!$C$50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3</definedName>
    <definedName name="solver_nwt" localSheetId="0" hidden="1">1</definedName>
    <definedName name="solver_opt" localSheetId="0" hidden="1">Feuil1!$I$58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3</definedName>
    <definedName name="solver_rel3" localSheetId="0" hidden="1">1</definedName>
    <definedName name="solver_rhs1" localSheetId="0" hidden="1">Feuil1!$C$47</definedName>
    <definedName name="solver_rhs2" localSheetId="0" hidden="1">0.01</definedName>
    <definedName name="solver_rhs3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  <fileRecoveryPr repairLoad="1"/>
</workbook>
</file>

<file path=xl/calcChain.xml><?xml version="1.0" encoding="utf-8"?>
<calcChain xmlns="http://schemas.openxmlformats.org/spreadsheetml/2006/main">
  <c r="AI162" i="1" l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61" i="1"/>
  <c r="F45" i="1"/>
  <c r="F49" i="1" l="1"/>
  <c r="B4" i="2" l="1"/>
  <c r="C4" i="2" s="1"/>
  <c r="C5" i="2"/>
  <c r="B5" i="2"/>
  <c r="J158" i="1"/>
  <c r="K158" i="1" s="1"/>
  <c r="L158" i="1" s="1"/>
  <c r="M158" i="1" s="1"/>
  <c r="N158" i="1" s="1"/>
  <c r="O158" i="1" s="1"/>
  <c r="P158" i="1" s="1"/>
  <c r="Q158" i="1" s="1"/>
  <c r="R158" i="1" s="1"/>
  <c r="S158" i="1" s="1"/>
  <c r="T158" i="1" s="1"/>
  <c r="U158" i="1" s="1"/>
  <c r="V158" i="1" s="1"/>
  <c r="W158" i="1" s="1"/>
  <c r="X158" i="1" s="1"/>
  <c r="Y158" i="1" s="1"/>
  <c r="Z158" i="1" s="1"/>
  <c r="AA158" i="1" s="1"/>
  <c r="AB158" i="1" s="1"/>
  <c r="AC158" i="1" s="1"/>
  <c r="AD158" i="1" s="1"/>
  <c r="AE158" i="1" s="1"/>
  <c r="AF158" i="1" s="1"/>
  <c r="AG158" i="1" s="1"/>
  <c r="B161" i="1"/>
  <c r="B162" i="1" s="1"/>
  <c r="G68" i="1"/>
  <c r="I121" i="1"/>
  <c r="I122" i="1" s="1"/>
  <c r="I123" i="1" s="1"/>
  <c r="I124" i="1" s="1"/>
  <c r="I125" i="1" s="1"/>
  <c r="I126" i="1" s="1"/>
  <c r="B132" i="1"/>
  <c r="I130" i="1"/>
  <c r="J129" i="1"/>
  <c r="J130" i="1" s="1"/>
  <c r="G120" i="1"/>
  <c r="F120" i="1"/>
  <c r="E120" i="1"/>
  <c r="J76" i="1"/>
  <c r="K76" i="1" s="1"/>
  <c r="L76" i="1" s="1"/>
  <c r="M76" i="1" s="1"/>
  <c r="N76" i="1" s="1"/>
  <c r="I77" i="1"/>
  <c r="F68" i="1"/>
  <c r="E68" i="1"/>
  <c r="B79" i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E40" i="1"/>
  <c r="E43" i="1"/>
  <c r="C59" i="1" s="1"/>
  <c r="E44" i="1"/>
  <c r="F47" i="1"/>
  <c r="B100" i="1" s="1"/>
  <c r="B163" i="1" l="1"/>
  <c r="K129" i="1"/>
  <c r="B153" i="1"/>
  <c r="B133" i="1"/>
  <c r="J77" i="1"/>
  <c r="O76" i="1"/>
  <c r="P76" i="1" s="1"/>
  <c r="Q76" i="1" s="1"/>
  <c r="R76" i="1" s="1"/>
  <c r="S76" i="1" s="1"/>
  <c r="T76" i="1" s="1"/>
  <c r="U76" i="1" s="1"/>
  <c r="N77" i="1"/>
  <c r="K77" i="1"/>
  <c r="L77" i="1"/>
  <c r="M77" i="1"/>
  <c r="B93" i="1"/>
  <c r="C58" i="1"/>
  <c r="F53" i="1" l="1"/>
  <c r="F54" i="1"/>
  <c r="E58" i="1"/>
  <c r="B164" i="1"/>
  <c r="K130" i="1"/>
  <c r="L129" i="1"/>
  <c r="B134" i="1"/>
  <c r="C60" i="1"/>
  <c r="D153" i="1" s="1"/>
  <c r="V76" i="1"/>
  <c r="W76" i="1" s="1"/>
  <c r="X76" i="1" s="1"/>
  <c r="Y76" i="1" s="1"/>
  <c r="U77" i="1"/>
  <c r="O77" i="1"/>
  <c r="B94" i="1"/>
  <c r="B165" i="1" l="1"/>
  <c r="D134" i="1"/>
  <c r="M129" i="1"/>
  <c r="L130" i="1"/>
  <c r="E121" i="1"/>
  <c r="E125" i="1" s="1"/>
  <c r="G124" i="1"/>
  <c r="F122" i="1"/>
  <c r="F126" i="1" s="1"/>
  <c r="E122" i="1"/>
  <c r="E126" i="1" s="1"/>
  <c r="G122" i="1"/>
  <c r="G126" i="1" s="1"/>
  <c r="F124" i="1"/>
  <c r="D133" i="1"/>
  <c r="G123" i="1"/>
  <c r="D131" i="1"/>
  <c r="F123" i="1"/>
  <c r="F121" i="1"/>
  <c r="G121" i="1"/>
  <c r="E124" i="1"/>
  <c r="E123" i="1"/>
  <c r="D132" i="1"/>
  <c r="B135" i="1"/>
  <c r="D135" i="1" s="1"/>
  <c r="E70" i="1"/>
  <c r="E74" i="1" s="1"/>
  <c r="D100" i="1"/>
  <c r="F72" i="1"/>
  <c r="G69" i="1"/>
  <c r="E69" i="1"/>
  <c r="F69" i="1"/>
  <c r="D90" i="1"/>
  <c r="D89" i="1"/>
  <c r="D80" i="1"/>
  <c r="D79" i="1"/>
  <c r="D91" i="1"/>
  <c r="D86" i="1"/>
  <c r="D84" i="1"/>
  <c r="D88" i="1"/>
  <c r="D87" i="1"/>
  <c r="D83" i="1"/>
  <c r="D82" i="1"/>
  <c r="G71" i="1"/>
  <c r="D92" i="1"/>
  <c r="E72" i="1"/>
  <c r="D81" i="1"/>
  <c r="E71" i="1"/>
  <c r="F71" i="1"/>
  <c r="G70" i="1"/>
  <c r="G74" i="1" s="1"/>
  <c r="D78" i="1"/>
  <c r="G72" i="1"/>
  <c r="D93" i="1"/>
  <c r="F70" i="1"/>
  <c r="F74" i="1" s="1"/>
  <c r="D85" i="1"/>
  <c r="Z76" i="1"/>
  <c r="Y77" i="1"/>
  <c r="P77" i="1"/>
  <c r="B95" i="1"/>
  <c r="D94" i="1"/>
  <c r="D164" i="1" l="1"/>
  <c r="D162" i="1"/>
  <c r="D160" i="1"/>
  <c r="E161" i="1" s="1"/>
  <c r="D161" i="1"/>
  <c r="D163" i="1"/>
  <c r="B166" i="1"/>
  <c r="E132" i="1"/>
  <c r="F125" i="1"/>
  <c r="G125" i="1"/>
  <c r="E135" i="1"/>
  <c r="M130" i="1"/>
  <c r="N129" i="1"/>
  <c r="E134" i="1"/>
  <c r="E133" i="1"/>
  <c r="E131" i="1"/>
  <c r="B136" i="1"/>
  <c r="F73" i="1"/>
  <c r="F100" i="1"/>
  <c r="G73" i="1"/>
  <c r="G93" i="1" s="1"/>
  <c r="G100" i="1"/>
  <c r="E73" i="1"/>
  <c r="E94" i="1" s="1"/>
  <c r="E100" i="1"/>
  <c r="AA76" i="1"/>
  <c r="AB76" i="1" s="1"/>
  <c r="AC76" i="1" s="1"/>
  <c r="AD76" i="1" s="1"/>
  <c r="AE76" i="1" s="1"/>
  <c r="AF76" i="1" s="1"/>
  <c r="AG76" i="1" s="1"/>
  <c r="Z77" i="1"/>
  <c r="Q77" i="1"/>
  <c r="D95" i="1"/>
  <c r="B96" i="1"/>
  <c r="E160" i="1" l="1"/>
  <c r="E163" i="1"/>
  <c r="E165" i="1"/>
  <c r="E164" i="1"/>
  <c r="E162" i="1"/>
  <c r="E166" i="1"/>
  <c r="F161" i="1"/>
  <c r="B167" i="1"/>
  <c r="E167" i="1" s="1"/>
  <c r="F134" i="1"/>
  <c r="F132" i="1"/>
  <c r="F136" i="1"/>
  <c r="F133" i="1"/>
  <c r="F135" i="1"/>
  <c r="F131" i="1"/>
  <c r="G134" i="1"/>
  <c r="G135" i="1"/>
  <c r="G136" i="1"/>
  <c r="G131" i="1"/>
  <c r="G132" i="1"/>
  <c r="G133" i="1"/>
  <c r="G91" i="1"/>
  <c r="E89" i="1"/>
  <c r="G90" i="1"/>
  <c r="G89" i="1"/>
  <c r="G94" i="1"/>
  <c r="G88" i="1"/>
  <c r="G96" i="1"/>
  <c r="G92" i="1"/>
  <c r="G95" i="1"/>
  <c r="E93" i="1"/>
  <c r="G82" i="1"/>
  <c r="G83" i="1"/>
  <c r="G80" i="1"/>
  <c r="G84" i="1"/>
  <c r="G79" i="1"/>
  <c r="G85" i="1"/>
  <c r="G86" i="1"/>
  <c r="G87" i="1"/>
  <c r="G81" i="1"/>
  <c r="M100" i="1"/>
  <c r="K100" i="1"/>
  <c r="Y100" i="1"/>
  <c r="Z100" i="1"/>
  <c r="P100" i="1"/>
  <c r="U100" i="1"/>
  <c r="Q100" i="1"/>
  <c r="D136" i="1"/>
  <c r="D165" i="1" s="1"/>
  <c r="E136" i="1"/>
  <c r="J100" i="1"/>
  <c r="O100" i="1"/>
  <c r="N100" i="1"/>
  <c r="L100" i="1"/>
  <c r="E92" i="1"/>
  <c r="E153" i="1"/>
  <c r="G153" i="1"/>
  <c r="N130" i="1"/>
  <c r="O129" i="1"/>
  <c r="F88" i="1"/>
  <c r="F153" i="1"/>
  <c r="B137" i="1"/>
  <c r="F137" i="1" s="1"/>
  <c r="G78" i="1"/>
  <c r="F92" i="1"/>
  <c r="F94" i="1"/>
  <c r="F93" i="1"/>
  <c r="E91" i="1"/>
  <c r="E79" i="1"/>
  <c r="F95" i="1"/>
  <c r="E80" i="1"/>
  <c r="E81" i="1"/>
  <c r="E84" i="1"/>
  <c r="E78" i="1"/>
  <c r="F82" i="1"/>
  <c r="F83" i="1"/>
  <c r="F86" i="1"/>
  <c r="F81" i="1"/>
  <c r="F84" i="1"/>
  <c r="F87" i="1"/>
  <c r="F85" i="1"/>
  <c r="E85" i="1"/>
  <c r="F80" i="1"/>
  <c r="E82" i="1"/>
  <c r="F91" i="1"/>
  <c r="F79" i="1"/>
  <c r="F89" i="1"/>
  <c r="F78" i="1"/>
  <c r="F90" i="1"/>
  <c r="E86" i="1"/>
  <c r="E83" i="1"/>
  <c r="E90" i="1"/>
  <c r="E87" i="1"/>
  <c r="I100" i="1"/>
  <c r="E95" i="1"/>
  <c r="E88" i="1"/>
  <c r="R77" i="1"/>
  <c r="R100" i="1" s="1"/>
  <c r="F96" i="1"/>
  <c r="E96" i="1"/>
  <c r="D96" i="1"/>
  <c r="B97" i="1"/>
  <c r="G97" i="1" s="1"/>
  <c r="L135" i="1" l="1"/>
  <c r="F164" i="1"/>
  <c r="F160" i="1"/>
  <c r="F162" i="1"/>
  <c r="F163" i="1"/>
  <c r="F165" i="1"/>
  <c r="I133" i="1"/>
  <c r="K131" i="1"/>
  <c r="G137" i="1"/>
  <c r="B168" i="1"/>
  <c r="E168" i="1" s="1"/>
  <c r="I134" i="1"/>
  <c r="Z94" i="1"/>
  <c r="J131" i="1"/>
  <c r="R93" i="1"/>
  <c r="M131" i="1"/>
  <c r="N135" i="1"/>
  <c r="N131" i="1"/>
  <c r="J133" i="1"/>
  <c r="N133" i="1"/>
  <c r="J134" i="1"/>
  <c r="I131" i="1"/>
  <c r="M134" i="1"/>
  <c r="L133" i="1"/>
  <c r="M133" i="1"/>
  <c r="N134" i="1"/>
  <c r="K133" i="1"/>
  <c r="I132" i="1"/>
  <c r="J132" i="1"/>
  <c r="M135" i="1"/>
  <c r="L132" i="1"/>
  <c r="K135" i="1"/>
  <c r="L134" i="1"/>
  <c r="K134" i="1"/>
  <c r="I135" i="1"/>
  <c r="K132" i="1"/>
  <c r="N132" i="1"/>
  <c r="L131" i="1"/>
  <c r="M132" i="1"/>
  <c r="J135" i="1"/>
  <c r="R89" i="1"/>
  <c r="N136" i="1"/>
  <c r="K136" i="1"/>
  <c r="M136" i="1"/>
  <c r="L136" i="1"/>
  <c r="J136" i="1"/>
  <c r="N153" i="1"/>
  <c r="J153" i="1"/>
  <c r="M153" i="1"/>
  <c r="I153" i="1"/>
  <c r="L153" i="1"/>
  <c r="K153" i="1"/>
  <c r="Y94" i="1"/>
  <c r="L95" i="1"/>
  <c r="K95" i="1"/>
  <c r="Z78" i="1"/>
  <c r="Q78" i="1"/>
  <c r="P78" i="1"/>
  <c r="N78" i="1"/>
  <c r="K78" i="1"/>
  <c r="O78" i="1"/>
  <c r="U78" i="1"/>
  <c r="J78" i="1"/>
  <c r="M78" i="1"/>
  <c r="L78" i="1"/>
  <c r="R78" i="1"/>
  <c r="Y78" i="1"/>
  <c r="N94" i="1"/>
  <c r="N87" i="1"/>
  <c r="M81" i="1"/>
  <c r="Z81" i="1"/>
  <c r="L81" i="1"/>
  <c r="K81" i="1"/>
  <c r="R81" i="1"/>
  <c r="U81" i="1"/>
  <c r="Y81" i="1"/>
  <c r="J81" i="1"/>
  <c r="Y95" i="1"/>
  <c r="K89" i="1"/>
  <c r="O92" i="1"/>
  <c r="Q94" i="1"/>
  <c r="Z84" i="1"/>
  <c r="K84" i="1"/>
  <c r="R84" i="1"/>
  <c r="Y84" i="1"/>
  <c r="L84" i="1"/>
  <c r="U84" i="1"/>
  <c r="M84" i="1"/>
  <c r="J84" i="1"/>
  <c r="Z88" i="1"/>
  <c r="K88" i="1"/>
  <c r="L88" i="1"/>
  <c r="J88" i="1"/>
  <c r="M88" i="1"/>
  <c r="Y88" i="1"/>
  <c r="U88" i="1"/>
  <c r="R88" i="1"/>
  <c r="U89" i="1"/>
  <c r="L89" i="1"/>
  <c r="P94" i="1"/>
  <c r="D137" i="1"/>
  <c r="D166" i="1" s="1"/>
  <c r="F166" i="1" s="1"/>
  <c r="E137" i="1"/>
  <c r="J82" i="1"/>
  <c r="Z82" i="1"/>
  <c r="R82" i="1"/>
  <c r="Y82" i="1"/>
  <c r="U82" i="1"/>
  <c r="L82" i="1"/>
  <c r="M82" i="1"/>
  <c r="K82" i="1"/>
  <c r="U95" i="1"/>
  <c r="Q85" i="1"/>
  <c r="Z85" i="1"/>
  <c r="R85" i="1"/>
  <c r="U85" i="1"/>
  <c r="K85" i="1"/>
  <c r="Y85" i="1"/>
  <c r="J85" i="1"/>
  <c r="L85" i="1"/>
  <c r="M85" i="1"/>
  <c r="Y79" i="1"/>
  <c r="U79" i="1"/>
  <c r="R79" i="1"/>
  <c r="L79" i="1"/>
  <c r="K79" i="1"/>
  <c r="M79" i="1"/>
  <c r="Z79" i="1"/>
  <c r="J79" i="1"/>
  <c r="J95" i="1"/>
  <c r="L91" i="1"/>
  <c r="M91" i="1"/>
  <c r="J91" i="1"/>
  <c r="Z91" i="1"/>
  <c r="R91" i="1"/>
  <c r="Y91" i="1"/>
  <c r="U91" i="1"/>
  <c r="K91" i="1"/>
  <c r="R95" i="1"/>
  <c r="J94" i="1"/>
  <c r="M94" i="1"/>
  <c r="J80" i="1"/>
  <c r="L80" i="1"/>
  <c r="R80" i="1"/>
  <c r="K80" i="1"/>
  <c r="Y80" i="1"/>
  <c r="U80" i="1"/>
  <c r="M80" i="1"/>
  <c r="Z80" i="1"/>
  <c r="M89" i="1"/>
  <c r="O93" i="1"/>
  <c r="M93" i="1"/>
  <c r="U93" i="1"/>
  <c r="J93" i="1"/>
  <c r="L93" i="1"/>
  <c r="Y93" i="1"/>
  <c r="K93" i="1"/>
  <c r="J89" i="1"/>
  <c r="Z89" i="1"/>
  <c r="K92" i="1"/>
  <c r="L92" i="1"/>
  <c r="J92" i="1"/>
  <c r="Y92" i="1"/>
  <c r="U92" i="1"/>
  <c r="M92" i="1"/>
  <c r="Z92" i="1"/>
  <c r="R92" i="1"/>
  <c r="Z95" i="1"/>
  <c r="Q92" i="1"/>
  <c r="Y89" i="1"/>
  <c r="M87" i="1"/>
  <c r="Z87" i="1"/>
  <c r="Y87" i="1"/>
  <c r="U87" i="1"/>
  <c r="K87" i="1"/>
  <c r="R87" i="1"/>
  <c r="J87" i="1"/>
  <c r="L87" i="1"/>
  <c r="M95" i="1"/>
  <c r="Z93" i="1"/>
  <c r="P91" i="1"/>
  <c r="K96" i="1"/>
  <c r="L96" i="1"/>
  <c r="M96" i="1"/>
  <c r="U96" i="1"/>
  <c r="Z96" i="1"/>
  <c r="R96" i="1"/>
  <c r="J96" i="1"/>
  <c r="Y96" i="1"/>
  <c r="O130" i="1"/>
  <c r="O134" i="1" s="1"/>
  <c r="P129" i="1"/>
  <c r="O94" i="1"/>
  <c r="K94" i="1"/>
  <c r="L94" i="1"/>
  <c r="U94" i="1"/>
  <c r="Z90" i="1"/>
  <c r="R90" i="1"/>
  <c r="M90" i="1"/>
  <c r="J90" i="1"/>
  <c r="K90" i="1"/>
  <c r="Y90" i="1"/>
  <c r="U90" i="1"/>
  <c r="L90" i="1"/>
  <c r="P92" i="1"/>
  <c r="K83" i="1"/>
  <c r="R83" i="1"/>
  <c r="J83" i="1"/>
  <c r="J165" i="1" s="1"/>
  <c r="Y83" i="1"/>
  <c r="M83" i="1"/>
  <c r="Z83" i="1"/>
  <c r="U83" i="1"/>
  <c r="L83" i="1"/>
  <c r="I92" i="1"/>
  <c r="J86" i="1"/>
  <c r="Z86" i="1"/>
  <c r="Y86" i="1"/>
  <c r="U86" i="1"/>
  <c r="R86" i="1"/>
  <c r="L86" i="1"/>
  <c r="M86" i="1"/>
  <c r="K86" i="1"/>
  <c r="R94" i="1"/>
  <c r="B138" i="1"/>
  <c r="I136" i="1"/>
  <c r="N92" i="1"/>
  <c r="I93" i="1"/>
  <c r="P93" i="1"/>
  <c r="O79" i="1"/>
  <c r="I81" i="1"/>
  <c r="Q93" i="1"/>
  <c r="I94" i="1"/>
  <c r="P95" i="1"/>
  <c r="Q81" i="1"/>
  <c r="Q91" i="1"/>
  <c r="P79" i="1"/>
  <c r="Q90" i="1"/>
  <c r="N93" i="1"/>
  <c r="I82" i="1"/>
  <c r="I83" i="1"/>
  <c r="P83" i="1"/>
  <c r="N88" i="1"/>
  <c r="I88" i="1"/>
  <c r="N79" i="1"/>
  <c r="N91" i="1"/>
  <c r="Q79" i="1"/>
  <c r="Q89" i="1"/>
  <c r="O88" i="1"/>
  <c r="N90" i="1"/>
  <c r="P88" i="1"/>
  <c r="P84" i="1"/>
  <c r="O81" i="1"/>
  <c r="P89" i="1"/>
  <c r="P87" i="1"/>
  <c r="N83" i="1"/>
  <c r="O95" i="1"/>
  <c r="I90" i="1"/>
  <c r="O90" i="1"/>
  <c r="P90" i="1"/>
  <c r="I80" i="1"/>
  <c r="P80" i="1"/>
  <c r="Q83" i="1"/>
  <c r="Q87" i="1"/>
  <c r="O80" i="1"/>
  <c r="O87" i="1"/>
  <c r="I86" i="1"/>
  <c r="P85" i="1"/>
  <c r="I91" i="1"/>
  <c r="I89" i="1"/>
  <c r="I87" i="1"/>
  <c r="N80" i="1"/>
  <c r="I85" i="1"/>
  <c r="Q82" i="1"/>
  <c r="Q80" i="1"/>
  <c r="O83" i="1"/>
  <c r="N81" i="1"/>
  <c r="O91" i="1"/>
  <c r="N84" i="1"/>
  <c r="P82" i="1"/>
  <c r="Q86" i="1"/>
  <c r="P86" i="1"/>
  <c r="P81" i="1"/>
  <c r="N85" i="1"/>
  <c r="O84" i="1"/>
  <c r="I84" i="1"/>
  <c r="O82" i="1"/>
  <c r="Q84" i="1"/>
  <c r="O85" i="1"/>
  <c r="N86" i="1"/>
  <c r="O89" i="1"/>
  <c r="N89" i="1"/>
  <c r="O86" i="1"/>
  <c r="N82" i="1"/>
  <c r="Q88" i="1"/>
  <c r="I95" i="1"/>
  <c r="I78" i="1"/>
  <c r="I160" i="1" s="1"/>
  <c r="I79" i="1"/>
  <c r="Q95" i="1"/>
  <c r="N95" i="1"/>
  <c r="N96" i="1"/>
  <c r="P96" i="1"/>
  <c r="O96" i="1"/>
  <c r="Q96" i="1"/>
  <c r="I96" i="1"/>
  <c r="S77" i="1"/>
  <c r="S83" i="1" s="1"/>
  <c r="E97" i="1"/>
  <c r="F97" i="1"/>
  <c r="D97" i="1"/>
  <c r="B98" i="1"/>
  <c r="G98" i="1" s="1"/>
  <c r="L164" i="1" l="1"/>
  <c r="J161" i="1"/>
  <c r="I161" i="1"/>
  <c r="N161" i="1"/>
  <c r="N160" i="1"/>
  <c r="K162" i="1"/>
  <c r="K165" i="1"/>
  <c r="I165" i="1"/>
  <c r="M160" i="1"/>
  <c r="O163" i="1"/>
  <c r="K163" i="1"/>
  <c r="I163" i="1"/>
  <c r="K164" i="1"/>
  <c r="N164" i="1"/>
  <c r="L165" i="1"/>
  <c r="I162" i="1"/>
  <c r="L162" i="1"/>
  <c r="L161" i="1"/>
  <c r="K160" i="1"/>
  <c r="J164" i="1"/>
  <c r="N162" i="1"/>
  <c r="M162" i="1"/>
  <c r="M165" i="1"/>
  <c r="J163" i="1"/>
  <c r="J162" i="1"/>
  <c r="M163" i="1"/>
  <c r="L160" i="1"/>
  <c r="N163" i="1"/>
  <c r="J160" i="1"/>
  <c r="M161" i="1"/>
  <c r="N165" i="1"/>
  <c r="I164" i="1"/>
  <c r="K161" i="1"/>
  <c r="M164" i="1"/>
  <c r="L163" i="1"/>
  <c r="S90" i="1"/>
  <c r="S96" i="1"/>
  <c r="S91" i="1"/>
  <c r="O136" i="1"/>
  <c r="O165" i="1" s="1"/>
  <c r="B169" i="1"/>
  <c r="E169" i="1" s="1"/>
  <c r="S84" i="1"/>
  <c r="G138" i="1"/>
  <c r="F138" i="1"/>
  <c r="O135" i="1"/>
  <c r="O164" i="1" s="1"/>
  <c r="O131" i="1"/>
  <c r="O160" i="1" s="1"/>
  <c r="S92" i="1"/>
  <c r="S100" i="1"/>
  <c r="O153" i="1"/>
  <c r="O132" i="1"/>
  <c r="O161" i="1" s="1"/>
  <c r="S82" i="1"/>
  <c r="S79" i="1"/>
  <c r="O133" i="1"/>
  <c r="O162" i="1" s="1"/>
  <c r="N137" i="1"/>
  <c r="N166" i="1" s="1"/>
  <c r="K137" i="1"/>
  <c r="K166" i="1" s="1"/>
  <c r="M137" i="1"/>
  <c r="M166" i="1" s="1"/>
  <c r="O137" i="1"/>
  <c r="O166" i="1" s="1"/>
  <c r="L137" i="1"/>
  <c r="L166" i="1" s="1"/>
  <c r="J137" i="1"/>
  <c r="J166" i="1" s="1"/>
  <c r="D138" i="1"/>
  <c r="D167" i="1" s="1"/>
  <c r="F167" i="1" s="1"/>
  <c r="E138" i="1"/>
  <c r="J97" i="1"/>
  <c r="S97" i="1"/>
  <c r="K97" i="1"/>
  <c r="Y97" i="1"/>
  <c r="U97" i="1"/>
  <c r="M97" i="1"/>
  <c r="Z97" i="1"/>
  <c r="L97" i="1"/>
  <c r="R97" i="1"/>
  <c r="S78" i="1"/>
  <c r="S88" i="1"/>
  <c r="S81" i="1"/>
  <c r="S80" i="1"/>
  <c r="S94" i="1"/>
  <c r="S89" i="1"/>
  <c r="S95" i="1"/>
  <c r="S93" i="1"/>
  <c r="S86" i="1"/>
  <c r="S87" i="1"/>
  <c r="S85" i="1"/>
  <c r="Q129" i="1"/>
  <c r="P130" i="1"/>
  <c r="B139" i="1"/>
  <c r="I137" i="1"/>
  <c r="I166" i="1" s="1"/>
  <c r="N97" i="1"/>
  <c r="P97" i="1"/>
  <c r="I97" i="1"/>
  <c r="O97" i="1"/>
  <c r="Q97" i="1"/>
  <c r="T77" i="1"/>
  <c r="E98" i="1"/>
  <c r="F98" i="1"/>
  <c r="D98" i="1"/>
  <c r="B170" i="1" l="1"/>
  <c r="E170" i="1" s="1"/>
  <c r="P135" i="1"/>
  <c r="P164" i="1" s="1"/>
  <c r="P134" i="1"/>
  <c r="P163" i="1" s="1"/>
  <c r="P153" i="1"/>
  <c r="P136" i="1"/>
  <c r="P165" i="1" s="1"/>
  <c r="P131" i="1"/>
  <c r="P160" i="1" s="1"/>
  <c r="P132" i="1"/>
  <c r="P161" i="1" s="1"/>
  <c r="P133" i="1"/>
  <c r="P162" i="1" s="1"/>
  <c r="F139" i="1"/>
  <c r="G139" i="1"/>
  <c r="T97" i="1"/>
  <c r="T100" i="1"/>
  <c r="P137" i="1"/>
  <c r="P166" i="1" s="1"/>
  <c r="N138" i="1"/>
  <c r="N167" i="1" s="1"/>
  <c r="K138" i="1"/>
  <c r="K167" i="1" s="1"/>
  <c r="P138" i="1"/>
  <c r="P167" i="1" s="1"/>
  <c r="L138" i="1"/>
  <c r="L167" i="1" s="1"/>
  <c r="O138" i="1"/>
  <c r="O167" i="1" s="1"/>
  <c r="J138" i="1"/>
  <c r="J167" i="1" s="1"/>
  <c r="M138" i="1"/>
  <c r="M167" i="1" s="1"/>
  <c r="D139" i="1"/>
  <c r="D168" i="1" s="1"/>
  <c r="F168" i="1" s="1"/>
  <c r="E139" i="1"/>
  <c r="T94" i="1"/>
  <c r="T89" i="1"/>
  <c r="T95" i="1"/>
  <c r="T93" i="1"/>
  <c r="T86" i="1"/>
  <c r="T78" i="1"/>
  <c r="T80" i="1"/>
  <c r="T96" i="1"/>
  <c r="T82" i="1"/>
  <c r="T79" i="1"/>
  <c r="T90" i="1"/>
  <c r="T84" i="1"/>
  <c r="T83" i="1"/>
  <c r="T81" i="1"/>
  <c r="T85" i="1"/>
  <c r="T87" i="1"/>
  <c r="T88" i="1"/>
  <c r="T91" i="1"/>
  <c r="T92" i="1"/>
  <c r="Q130" i="1"/>
  <c r="R129" i="1"/>
  <c r="T98" i="1"/>
  <c r="L98" i="1"/>
  <c r="S98" i="1"/>
  <c r="K98" i="1"/>
  <c r="J98" i="1"/>
  <c r="M98" i="1"/>
  <c r="Z98" i="1"/>
  <c r="R98" i="1"/>
  <c r="Y98" i="1"/>
  <c r="U98" i="1"/>
  <c r="I138" i="1"/>
  <c r="I167" i="1" s="1"/>
  <c r="B140" i="1"/>
  <c r="N98" i="1"/>
  <c r="O98" i="1"/>
  <c r="I98" i="1"/>
  <c r="Q98" i="1"/>
  <c r="P98" i="1"/>
  <c r="V77" i="1"/>
  <c r="V100" i="1" s="1"/>
  <c r="B171" i="1" l="1"/>
  <c r="E171" i="1" s="1"/>
  <c r="Q136" i="1"/>
  <c r="Q165" i="1" s="1"/>
  <c r="Q132" i="1"/>
  <c r="Q161" i="1" s="1"/>
  <c r="Q134" i="1"/>
  <c r="Q163" i="1" s="1"/>
  <c r="Q131" i="1"/>
  <c r="Q160" i="1" s="1"/>
  <c r="Q135" i="1"/>
  <c r="Q164" i="1" s="1"/>
  <c r="Q153" i="1"/>
  <c r="Q133" i="1"/>
  <c r="Q162" i="1" s="1"/>
  <c r="Q137" i="1"/>
  <c r="Q166" i="1" s="1"/>
  <c r="Q138" i="1"/>
  <c r="Q167" i="1" s="1"/>
  <c r="G140" i="1"/>
  <c r="F140" i="1"/>
  <c r="V98" i="1"/>
  <c r="K139" i="1"/>
  <c r="K168" i="1" s="1"/>
  <c r="N139" i="1"/>
  <c r="N168" i="1" s="1"/>
  <c r="Q139" i="1"/>
  <c r="Q168" i="1" s="1"/>
  <c r="M139" i="1"/>
  <c r="M168" i="1" s="1"/>
  <c r="P139" i="1"/>
  <c r="P168" i="1" s="1"/>
  <c r="L139" i="1"/>
  <c r="L168" i="1" s="1"/>
  <c r="O139" i="1"/>
  <c r="O168" i="1" s="1"/>
  <c r="J139" i="1"/>
  <c r="J168" i="1" s="1"/>
  <c r="D140" i="1"/>
  <c r="D169" i="1" s="1"/>
  <c r="F169" i="1" s="1"/>
  <c r="E140" i="1"/>
  <c r="R130" i="1"/>
  <c r="S129" i="1"/>
  <c r="V93" i="1"/>
  <c r="V89" i="1"/>
  <c r="V94" i="1"/>
  <c r="V82" i="1"/>
  <c r="V85" i="1"/>
  <c r="V92" i="1"/>
  <c r="V80" i="1"/>
  <c r="V83" i="1"/>
  <c r="V84" i="1"/>
  <c r="V87" i="1"/>
  <c r="V88" i="1"/>
  <c r="V90" i="1"/>
  <c r="V81" i="1"/>
  <c r="V91" i="1"/>
  <c r="V95" i="1"/>
  <c r="V96" i="1"/>
  <c r="V78" i="1"/>
  <c r="V79" i="1"/>
  <c r="V86" i="1"/>
  <c r="V97" i="1"/>
  <c r="B141" i="1"/>
  <c r="I139" i="1"/>
  <c r="I168" i="1" s="1"/>
  <c r="W77" i="1"/>
  <c r="W100" i="1" s="1"/>
  <c r="B172" i="1" l="1"/>
  <c r="E172" i="1" s="1"/>
  <c r="G141" i="1"/>
  <c r="F141" i="1"/>
  <c r="R134" i="1"/>
  <c r="R163" i="1" s="1"/>
  <c r="R136" i="1"/>
  <c r="R165" i="1" s="1"/>
  <c r="R131" i="1"/>
  <c r="R160" i="1" s="1"/>
  <c r="R133" i="1"/>
  <c r="R162" i="1" s="1"/>
  <c r="R135" i="1"/>
  <c r="R164" i="1" s="1"/>
  <c r="R132" i="1"/>
  <c r="R161" i="1" s="1"/>
  <c r="R153" i="1"/>
  <c r="R137" i="1"/>
  <c r="R166" i="1" s="1"/>
  <c r="R138" i="1"/>
  <c r="R167" i="1" s="1"/>
  <c r="R139" i="1"/>
  <c r="R168" i="1" s="1"/>
  <c r="O140" i="1"/>
  <c r="O169" i="1" s="1"/>
  <c r="J140" i="1"/>
  <c r="J169" i="1" s="1"/>
  <c r="K140" i="1"/>
  <c r="K169" i="1" s="1"/>
  <c r="Q140" i="1"/>
  <c r="Q169" i="1" s="1"/>
  <c r="M140" i="1"/>
  <c r="M169" i="1" s="1"/>
  <c r="R140" i="1"/>
  <c r="R169" i="1" s="1"/>
  <c r="P140" i="1"/>
  <c r="P169" i="1" s="1"/>
  <c r="L140" i="1"/>
  <c r="L169" i="1" s="1"/>
  <c r="N140" i="1"/>
  <c r="N169" i="1" s="1"/>
  <c r="W94" i="1"/>
  <c r="W93" i="1"/>
  <c r="W89" i="1"/>
  <c r="W95" i="1"/>
  <c r="W88" i="1"/>
  <c r="W91" i="1"/>
  <c r="W87" i="1"/>
  <c r="W86" i="1"/>
  <c r="W79" i="1"/>
  <c r="W85" i="1"/>
  <c r="W90" i="1"/>
  <c r="W81" i="1"/>
  <c r="W84" i="1"/>
  <c r="W92" i="1"/>
  <c r="W83" i="1"/>
  <c r="W82" i="1"/>
  <c r="W96" i="1"/>
  <c r="W78" i="1"/>
  <c r="W80" i="1"/>
  <c r="W97" i="1"/>
  <c r="W98" i="1"/>
  <c r="T129" i="1"/>
  <c r="S130" i="1"/>
  <c r="S140" i="1" s="1"/>
  <c r="S169" i="1" s="1"/>
  <c r="D141" i="1"/>
  <c r="D170" i="1" s="1"/>
  <c r="F170" i="1" s="1"/>
  <c r="E141" i="1"/>
  <c r="B142" i="1"/>
  <c r="I140" i="1"/>
  <c r="I169" i="1" s="1"/>
  <c r="X77" i="1"/>
  <c r="X100" i="1" s="1"/>
  <c r="B173" i="1" l="1"/>
  <c r="E173" i="1" s="1"/>
  <c r="F142" i="1"/>
  <c r="G142" i="1"/>
  <c r="S132" i="1"/>
  <c r="S161" i="1" s="1"/>
  <c r="S134" i="1"/>
  <c r="S163" i="1" s="1"/>
  <c r="S133" i="1"/>
  <c r="S162" i="1" s="1"/>
  <c r="S135" i="1"/>
  <c r="S164" i="1" s="1"/>
  <c r="S136" i="1"/>
  <c r="S165" i="1" s="1"/>
  <c r="S131" i="1"/>
  <c r="S160" i="1" s="1"/>
  <c r="S153" i="1"/>
  <c r="S137" i="1"/>
  <c r="S166" i="1" s="1"/>
  <c r="S138" i="1"/>
  <c r="S167" i="1" s="1"/>
  <c r="S139" i="1"/>
  <c r="S168" i="1" s="1"/>
  <c r="K141" i="1"/>
  <c r="K170" i="1" s="1"/>
  <c r="O141" i="1"/>
  <c r="O170" i="1" s="1"/>
  <c r="J141" i="1"/>
  <c r="J170" i="1" s="1"/>
  <c r="N141" i="1"/>
  <c r="N170" i="1" s="1"/>
  <c r="L141" i="1"/>
  <c r="L170" i="1" s="1"/>
  <c r="Q141" i="1"/>
  <c r="Q170" i="1" s="1"/>
  <c r="M141" i="1"/>
  <c r="M170" i="1" s="1"/>
  <c r="R141" i="1"/>
  <c r="R170" i="1" s="1"/>
  <c r="P141" i="1"/>
  <c r="P170" i="1" s="1"/>
  <c r="S141" i="1"/>
  <c r="S170" i="1" s="1"/>
  <c r="U129" i="1"/>
  <c r="T130" i="1"/>
  <c r="T141" i="1" s="1"/>
  <c r="T170" i="1" s="1"/>
  <c r="D142" i="1"/>
  <c r="D171" i="1" s="1"/>
  <c r="F171" i="1" s="1"/>
  <c r="E142" i="1"/>
  <c r="X93" i="1"/>
  <c r="X95" i="1"/>
  <c r="X89" i="1"/>
  <c r="X94" i="1"/>
  <c r="X92" i="1"/>
  <c r="X84" i="1"/>
  <c r="X78" i="1"/>
  <c r="X90" i="1"/>
  <c r="X83" i="1"/>
  <c r="X82" i="1"/>
  <c r="X91" i="1"/>
  <c r="X86" i="1"/>
  <c r="X88" i="1"/>
  <c r="X87" i="1"/>
  <c r="X96" i="1"/>
  <c r="X81" i="1"/>
  <c r="X85" i="1"/>
  <c r="X79" i="1"/>
  <c r="X80" i="1"/>
  <c r="X97" i="1"/>
  <c r="X98" i="1"/>
  <c r="I141" i="1"/>
  <c r="I170" i="1" s="1"/>
  <c r="B143" i="1"/>
  <c r="AA77" i="1"/>
  <c r="AA100" i="1" s="1"/>
  <c r="B174" i="1" l="1"/>
  <c r="E174" i="1" s="1"/>
  <c r="T131" i="1"/>
  <c r="T160" i="1" s="1"/>
  <c r="T136" i="1"/>
  <c r="T165" i="1" s="1"/>
  <c r="T132" i="1"/>
  <c r="T161" i="1" s="1"/>
  <c r="T153" i="1"/>
  <c r="T135" i="1"/>
  <c r="T164" i="1" s="1"/>
  <c r="T134" i="1"/>
  <c r="T163" i="1" s="1"/>
  <c r="T133" i="1"/>
  <c r="T162" i="1" s="1"/>
  <c r="T137" i="1"/>
  <c r="T166" i="1" s="1"/>
  <c r="T138" i="1"/>
  <c r="T167" i="1" s="1"/>
  <c r="T139" i="1"/>
  <c r="T168" i="1" s="1"/>
  <c r="T140" i="1"/>
  <c r="T169" i="1" s="1"/>
  <c r="G143" i="1"/>
  <c r="F143" i="1"/>
  <c r="O142" i="1"/>
  <c r="O171" i="1" s="1"/>
  <c r="J142" i="1"/>
  <c r="J171" i="1" s="1"/>
  <c r="T142" i="1"/>
  <c r="T171" i="1" s="1"/>
  <c r="Q142" i="1"/>
  <c r="Q171" i="1" s="1"/>
  <c r="M142" i="1"/>
  <c r="M171" i="1" s="1"/>
  <c r="R142" i="1"/>
  <c r="R171" i="1" s="1"/>
  <c r="K142" i="1"/>
  <c r="K171" i="1" s="1"/>
  <c r="P142" i="1"/>
  <c r="P171" i="1" s="1"/>
  <c r="N142" i="1"/>
  <c r="N171" i="1" s="1"/>
  <c r="S142" i="1"/>
  <c r="S171" i="1" s="1"/>
  <c r="L142" i="1"/>
  <c r="L171" i="1" s="1"/>
  <c r="D143" i="1"/>
  <c r="D172" i="1" s="1"/>
  <c r="F172" i="1" s="1"/>
  <c r="E143" i="1"/>
  <c r="AA93" i="1"/>
  <c r="AA95" i="1"/>
  <c r="AA89" i="1"/>
  <c r="AA94" i="1"/>
  <c r="AA87" i="1"/>
  <c r="AA86" i="1"/>
  <c r="AA81" i="1"/>
  <c r="AA79" i="1"/>
  <c r="AA80" i="1"/>
  <c r="AA88" i="1"/>
  <c r="AA92" i="1"/>
  <c r="AA82" i="1"/>
  <c r="AA85" i="1"/>
  <c r="AA91" i="1"/>
  <c r="AA84" i="1"/>
  <c r="AA83" i="1"/>
  <c r="AA96" i="1"/>
  <c r="AA78" i="1"/>
  <c r="AA90" i="1"/>
  <c r="AA97" i="1"/>
  <c r="AA98" i="1"/>
  <c r="V129" i="1"/>
  <c r="U130" i="1"/>
  <c r="B144" i="1"/>
  <c r="I142" i="1"/>
  <c r="I171" i="1" s="1"/>
  <c r="AB77" i="1"/>
  <c r="AB100" i="1" s="1"/>
  <c r="B175" i="1" l="1"/>
  <c r="E175" i="1" s="1"/>
  <c r="F144" i="1"/>
  <c r="G144" i="1"/>
  <c r="U134" i="1"/>
  <c r="U163" i="1" s="1"/>
  <c r="U133" i="1"/>
  <c r="U162" i="1" s="1"/>
  <c r="U153" i="1"/>
  <c r="U132" i="1"/>
  <c r="U161" i="1" s="1"/>
  <c r="U136" i="1"/>
  <c r="U165" i="1" s="1"/>
  <c r="U131" i="1"/>
  <c r="U160" i="1" s="1"/>
  <c r="U135" i="1"/>
  <c r="U164" i="1" s="1"/>
  <c r="U137" i="1"/>
  <c r="U166" i="1" s="1"/>
  <c r="U138" i="1"/>
  <c r="U167" i="1" s="1"/>
  <c r="U139" i="1"/>
  <c r="U168" i="1" s="1"/>
  <c r="U140" i="1"/>
  <c r="U169" i="1" s="1"/>
  <c r="U141" i="1"/>
  <c r="U170" i="1" s="1"/>
  <c r="U142" i="1"/>
  <c r="U171" i="1" s="1"/>
  <c r="O143" i="1"/>
  <c r="O172" i="1" s="1"/>
  <c r="T143" i="1"/>
  <c r="T172" i="1" s="1"/>
  <c r="N143" i="1"/>
  <c r="N172" i="1" s="1"/>
  <c r="K143" i="1"/>
  <c r="K172" i="1" s="1"/>
  <c r="R143" i="1"/>
  <c r="R172" i="1" s="1"/>
  <c r="Q143" i="1"/>
  <c r="Q172" i="1" s="1"/>
  <c r="M143" i="1"/>
  <c r="M172" i="1" s="1"/>
  <c r="P143" i="1"/>
  <c r="P172" i="1" s="1"/>
  <c r="L143" i="1"/>
  <c r="L172" i="1" s="1"/>
  <c r="S143" i="1"/>
  <c r="S172" i="1" s="1"/>
  <c r="J143" i="1"/>
  <c r="J172" i="1" s="1"/>
  <c r="U143" i="1"/>
  <c r="U172" i="1" s="1"/>
  <c r="D144" i="1"/>
  <c r="D173" i="1" s="1"/>
  <c r="F173" i="1" s="1"/>
  <c r="E144" i="1"/>
  <c r="V130" i="1"/>
  <c r="V143" i="1" s="1"/>
  <c r="V172" i="1" s="1"/>
  <c r="W129" i="1"/>
  <c r="AB93" i="1"/>
  <c r="AB89" i="1"/>
  <c r="AB95" i="1"/>
  <c r="AB94" i="1"/>
  <c r="AB92" i="1"/>
  <c r="AB96" i="1"/>
  <c r="AB90" i="1"/>
  <c r="AB79" i="1"/>
  <c r="AB91" i="1"/>
  <c r="AB84" i="1"/>
  <c r="AB82" i="1"/>
  <c r="AB78" i="1"/>
  <c r="AB88" i="1"/>
  <c r="AB83" i="1"/>
  <c r="AB87" i="1"/>
  <c r="AB81" i="1"/>
  <c r="AB85" i="1"/>
  <c r="AB80" i="1"/>
  <c r="AB86" i="1"/>
  <c r="AB97" i="1"/>
  <c r="AB98" i="1"/>
  <c r="B145" i="1"/>
  <c r="I143" i="1"/>
  <c r="I172" i="1" s="1"/>
  <c r="AC77" i="1"/>
  <c r="AC100" i="1" s="1"/>
  <c r="B176" i="1" l="1"/>
  <c r="E176" i="1" s="1"/>
  <c r="V153" i="1"/>
  <c r="V134" i="1"/>
  <c r="V163" i="1" s="1"/>
  <c r="V136" i="1"/>
  <c r="V165" i="1" s="1"/>
  <c r="V135" i="1"/>
  <c r="V164" i="1" s="1"/>
  <c r="V131" i="1"/>
  <c r="V160" i="1" s="1"/>
  <c r="V132" i="1"/>
  <c r="V161" i="1" s="1"/>
  <c r="V133" i="1"/>
  <c r="V162" i="1" s="1"/>
  <c r="V137" i="1"/>
  <c r="V166" i="1" s="1"/>
  <c r="V138" i="1"/>
  <c r="V167" i="1" s="1"/>
  <c r="V139" i="1"/>
  <c r="V168" i="1" s="1"/>
  <c r="V140" i="1"/>
  <c r="V169" i="1" s="1"/>
  <c r="V141" i="1"/>
  <c r="V170" i="1" s="1"/>
  <c r="V142" i="1"/>
  <c r="V171" i="1" s="1"/>
  <c r="F145" i="1"/>
  <c r="G145" i="1"/>
  <c r="P144" i="1"/>
  <c r="P173" i="1" s="1"/>
  <c r="L144" i="1"/>
  <c r="L173" i="1" s="1"/>
  <c r="S144" i="1"/>
  <c r="S173" i="1" s="1"/>
  <c r="J144" i="1"/>
  <c r="J173" i="1" s="1"/>
  <c r="O144" i="1"/>
  <c r="O173" i="1" s="1"/>
  <c r="T144" i="1"/>
  <c r="T173" i="1" s="1"/>
  <c r="N144" i="1"/>
  <c r="N173" i="1" s="1"/>
  <c r="K144" i="1"/>
  <c r="K173" i="1" s="1"/>
  <c r="U144" i="1"/>
  <c r="U173" i="1" s="1"/>
  <c r="R144" i="1"/>
  <c r="R173" i="1" s="1"/>
  <c r="M144" i="1"/>
  <c r="M173" i="1" s="1"/>
  <c r="V144" i="1"/>
  <c r="V173" i="1" s="1"/>
  <c r="Q144" i="1"/>
  <c r="Q173" i="1" s="1"/>
  <c r="D145" i="1"/>
  <c r="D174" i="1" s="1"/>
  <c r="F174" i="1" s="1"/>
  <c r="E145" i="1"/>
  <c r="AC93" i="1"/>
  <c r="AC89" i="1"/>
  <c r="AC94" i="1"/>
  <c r="AC78" i="1"/>
  <c r="AC80" i="1"/>
  <c r="AC92" i="1"/>
  <c r="AC87" i="1"/>
  <c r="AC85" i="1"/>
  <c r="AC86" i="1"/>
  <c r="AC81" i="1"/>
  <c r="AC82" i="1"/>
  <c r="AC79" i="1"/>
  <c r="AC96" i="1"/>
  <c r="AC88" i="1"/>
  <c r="AC95" i="1"/>
  <c r="AC83" i="1"/>
  <c r="AC91" i="1"/>
  <c r="AC84" i="1"/>
  <c r="AC90" i="1"/>
  <c r="AC97" i="1"/>
  <c r="AC98" i="1"/>
  <c r="W130" i="1"/>
  <c r="W144" i="1" s="1"/>
  <c r="W173" i="1" s="1"/>
  <c r="X129" i="1"/>
  <c r="I144" i="1"/>
  <c r="I173" i="1" s="1"/>
  <c r="B146" i="1"/>
  <c r="AD77" i="1"/>
  <c r="AD100" i="1" s="1"/>
  <c r="B177" i="1" l="1"/>
  <c r="E177" i="1" s="1"/>
  <c r="F146" i="1"/>
  <c r="G146" i="1"/>
  <c r="W134" i="1"/>
  <c r="W163" i="1" s="1"/>
  <c r="W133" i="1"/>
  <c r="W162" i="1" s="1"/>
  <c r="W132" i="1"/>
  <c r="W161" i="1" s="1"/>
  <c r="W131" i="1"/>
  <c r="W160" i="1" s="1"/>
  <c r="W136" i="1"/>
  <c r="W165" i="1" s="1"/>
  <c r="W153" i="1"/>
  <c r="W135" i="1"/>
  <c r="W164" i="1" s="1"/>
  <c r="W137" i="1"/>
  <c r="W166" i="1" s="1"/>
  <c r="W138" i="1"/>
  <c r="W167" i="1" s="1"/>
  <c r="W139" i="1"/>
  <c r="W168" i="1" s="1"/>
  <c r="W140" i="1"/>
  <c r="W169" i="1" s="1"/>
  <c r="W141" i="1"/>
  <c r="W170" i="1" s="1"/>
  <c r="W142" i="1"/>
  <c r="W171" i="1" s="1"/>
  <c r="W143" i="1"/>
  <c r="W172" i="1" s="1"/>
  <c r="T145" i="1"/>
  <c r="T174" i="1" s="1"/>
  <c r="P145" i="1"/>
  <c r="P174" i="1" s="1"/>
  <c r="L145" i="1"/>
  <c r="L174" i="1" s="1"/>
  <c r="S145" i="1"/>
  <c r="S174" i="1" s="1"/>
  <c r="W145" i="1"/>
  <c r="W174" i="1" s="1"/>
  <c r="O145" i="1"/>
  <c r="O174" i="1" s="1"/>
  <c r="N145" i="1"/>
  <c r="N174" i="1" s="1"/>
  <c r="K145" i="1"/>
  <c r="K174" i="1" s="1"/>
  <c r="U145" i="1"/>
  <c r="U174" i="1" s="1"/>
  <c r="Q145" i="1"/>
  <c r="Q174" i="1" s="1"/>
  <c r="M145" i="1"/>
  <c r="M174" i="1" s="1"/>
  <c r="J145" i="1"/>
  <c r="J174" i="1" s="1"/>
  <c r="V145" i="1"/>
  <c r="V174" i="1" s="1"/>
  <c r="R145" i="1"/>
  <c r="R174" i="1" s="1"/>
  <c r="AD89" i="1"/>
  <c r="AD93" i="1"/>
  <c r="AD94" i="1"/>
  <c r="AD85" i="1"/>
  <c r="AD90" i="1"/>
  <c r="AD88" i="1"/>
  <c r="AD87" i="1"/>
  <c r="AD83" i="1"/>
  <c r="AD84" i="1"/>
  <c r="AD91" i="1"/>
  <c r="AD86" i="1"/>
  <c r="AD78" i="1"/>
  <c r="AD95" i="1"/>
  <c r="AD79" i="1"/>
  <c r="AD80" i="1"/>
  <c r="AD81" i="1"/>
  <c r="AD82" i="1"/>
  <c r="AD92" i="1"/>
  <c r="AD96" i="1"/>
  <c r="AD97" i="1"/>
  <c r="AD98" i="1"/>
  <c r="D146" i="1"/>
  <c r="D175" i="1" s="1"/>
  <c r="F175" i="1" s="1"/>
  <c r="E146" i="1"/>
  <c r="Y129" i="1"/>
  <c r="X130" i="1"/>
  <c r="X145" i="1" s="1"/>
  <c r="X174" i="1" s="1"/>
  <c r="I145" i="1"/>
  <c r="I174" i="1" s="1"/>
  <c r="B147" i="1"/>
  <c r="AE77" i="1"/>
  <c r="AE100" i="1" s="1"/>
  <c r="B178" i="1" l="1"/>
  <c r="E178" i="1" s="1"/>
  <c r="F147" i="1"/>
  <c r="G147" i="1"/>
  <c r="X133" i="1"/>
  <c r="X162" i="1" s="1"/>
  <c r="X132" i="1"/>
  <c r="X161" i="1" s="1"/>
  <c r="X153" i="1"/>
  <c r="X134" i="1"/>
  <c r="X163" i="1" s="1"/>
  <c r="X135" i="1"/>
  <c r="X164" i="1" s="1"/>
  <c r="X131" i="1"/>
  <c r="X160" i="1" s="1"/>
  <c r="X136" i="1"/>
  <c r="X165" i="1" s="1"/>
  <c r="X137" i="1"/>
  <c r="X166" i="1" s="1"/>
  <c r="X138" i="1"/>
  <c r="X167" i="1" s="1"/>
  <c r="X139" i="1"/>
  <c r="X168" i="1" s="1"/>
  <c r="X140" i="1"/>
  <c r="X169" i="1" s="1"/>
  <c r="X141" i="1"/>
  <c r="X170" i="1" s="1"/>
  <c r="X142" i="1"/>
  <c r="X171" i="1" s="1"/>
  <c r="X143" i="1"/>
  <c r="X172" i="1" s="1"/>
  <c r="X144" i="1"/>
  <c r="X173" i="1" s="1"/>
  <c r="P146" i="1"/>
  <c r="P175" i="1" s="1"/>
  <c r="L146" i="1"/>
  <c r="L175" i="1" s="1"/>
  <c r="S146" i="1"/>
  <c r="S175" i="1" s="1"/>
  <c r="W146" i="1"/>
  <c r="W175" i="1" s="1"/>
  <c r="N146" i="1"/>
  <c r="N175" i="1" s="1"/>
  <c r="K146" i="1"/>
  <c r="K175" i="1" s="1"/>
  <c r="U146" i="1"/>
  <c r="U175" i="1" s="1"/>
  <c r="J146" i="1"/>
  <c r="J175" i="1" s="1"/>
  <c r="T146" i="1"/>
  <c r="T175" i="1" s="1"/>
  <c r="Q146" i="1"/>
  <c r="Q175" i="1" s="1"/>
  <c r="X146" i="1"/>
  <c r="X175" i="1" s="1"/>
  <c r="M146" i="1"/>
  <c r="M175" i="1" s="1"/>
  <c r="R146" i="1"/>
  <c r="R175" i="1" s="1"/>
  <c r="V146" i="1"/>
  <c r="V175" i="1" s="1"/>
  <c r="O146" i="1"/>
  <c r="O175" i="1" s="1"/>
  <c r="Z129" i="1"/>
  <c r="Y130" i="1"/>
  <c r="AE93" i="1"/>
  <c r="AE89" i="1"/>
  <c r="AE94" i="1"/>
  <c r="AE78" i="1"/>
  <c r="AE79" i="1"/>
  <c r="AE91" i="1"/>
  <c r="AE85" i="1"/>
  <c r="AE80" i="1"/>
  <c r="AE90" i="1"/>
  <c r="AE92" i="1"/>
  <c r="AE84" i="1"/>
  <c r="AE81" i="1"/>
  <c r="AE95" i="1"/>
  <c r="AE96" i="1"/>
  <c r="AE82" i="1"/>
  <c r="AE88" i="1"/>
  <c r="AE83" i="1"/>
  <c r="AE87" i="1"/>
  <c r="AE86" i="1"/>
  <c r="AE97" i="1"/>
  <c r="AE98" i="1"/>
  <c r="D147" i="1"/>
  <c r="D176" i="1" s="1"/>
  <c r="F176" i="1" s="1"/>
  <c r="E147" i="1"/>
  <c r="B148" i="1"/>
  <c r="I146" i="1"/>
  <c r="I175" i="1" s="1"/>
  <c r="AG77" i="1"/>
  <c r="AG100" i="1" s="1"/>
  <c r="AF77" i="1"/>
  <c r="AF100" i="1" s="1"/>
  <c r="B179" i="1" l="1"/>
  <c r="E179" i="1" s="1"/>
  <c r="Y134" i="1"/>
  <c r="Y163" i="1" s="1"/>
  <c r="Y133" i="1"/>
  <c r="Y162" i="1" s="1"/>
  <c r="Y153" i="1"/>
  <c r="Y135" i="1"/>
  <c r="Y164" i="1" s="1"/>
  <c r="Y131" i="1"/>
  <c r="Y160" i="1" s="1"/>
  <c r="Y132" i="1"/>
  <c r="Y161" i="1" s="1"/>
  <c r="Y136" i="1"/>
  <c r="Y165" i="1" s="1"/>
  <c r="Y137" i="1"/>
  <c r="Y166" i="1" s="1"/>
  <c r="Y138" i="1"/>
  <c r="Y167" i="1" s="1"/>
  <c r="Y139" i="1"/>
  <c r="Y168" i="1" s="1"/>
  <c r="Y140" i="1"/>
  <c r="Y169" i="1" s="1"/>
  <c r="Y141" i="1"/>
  <c r="Y170" i="1" s="1"/>
  <c r="Y142" i="1"/>
  <c r="Y171" i="1" s="1"/>
  <c r="Y143" i="1"/>
  <c r="Y172" i="1" s="1"/>
  <c r="Y144" i="1"/>
  <c r="Y173" i="1" s="1"/>
  <c r="Y145" i="1"/>
  <c r="Y174" i="1" s="1"/>
  <c r="Y146" i="1"/>
  <c r="Y175" i="1" s="1"/>
  <c r="G148" i="1"/>
  <c r="F148" i="1"/>
  <c r="L147" i="1"/>
  <c r="L176" i="1" s="1"/>
  <c r="W147" i="1"/>
  <c r="W176" i="1" s="1"/>
  <c r="P147" i="1"/>
  <c r="P176" i="1" s="1"/>
  <c r="O147" i="1"/>
  <c r="O176" i="1" s="1"/>
  <c r="J147" i="1"/>
  <c r="J176" i="1" s="1"/>
  <c r="N147" i="1"/>
  <c r="N176" i="1" s="1"/>
  <c r="Y147" i="1"/>
  <c r="Y176" i="1" s="1"/>
  <c r="K147" i="1"/>
  <c r="K176" i="1" s="1"/>
  <c r="U147" i="1"/>
  <c r="U176" i="1" s="1"/>
  <c r="Q147" i="1"/>
  <c r="Q176" i="1" s="1"/>
  <c r="M147" i="1"/>
  <c r="M176" i="1" s="1"/>
  <c r="R147" i="1"/>
  <c r="R176" i="1" s="1"/>
  <c r="V147" i="1"/>
  <c r="V176" i="1" s="1"/>
  <c r="S147" i="1"/>
  <c r="S176" i="1" s="1"/>
  <c r="T147" i="1"/>
  <c r="T176" i="1" s="1"/>
  <c r="X147" i="1"/>
  <c r="X176" i="1" s="1"/>
  <c r="D148" i="1"/>
  <c r="D177" i="1" s="1"/>
  <c r="F177" i="1" s="1"/>
  <c r="E148" i="1"/>
  <c r="AF93" i="1"/>
  <c r="AF94" i="1"/>
  <c r="AF89" i="1"/>
  <c r="AF79" i="1"/>
  <c r="AF91" i="1"/>
  <c r="AF84" i="1"/>
  <c r="AF82" i="1"/>
  <c r="AF90" i="1"/>
  <c r="AF83" i="1"/>
  <c r="AF95" i="1"/>
  <c r="AF81" i="1"/>
  <c r="AF88" i="1"/>
  <c r="AF87" i="1"/>
  <c r="AF85" i="1"/>
  <c r="AF80" i="1"/>
  <c r="AF96" i="1"/>
  <c r="AF78" i="1"/>
  <c r="AF86" i="1"/>
  <c r="AF92" i="1"/>
  <c r="AF97" i="1"/>
  <c r="AF98" i="1"/>
  <c r="AG94" i="1"/>
  <c r="AG93" i="1"/>
  <c r="AG89" i="1"/>
  <c r="AG87" i="1"/>
  <c r="AG96" i="1"/>
  <c r="AG88" i="1"/>
  <c r="AG81" i="1"/>
  <c r="AG82" i="1"/>
  <c r="AG85" i="1"/>
  <c r="AG86" i="1"/>
  <c r="AG83" i="1"/>
  <c r="AG80" i="1"/>
  <c r="AG95" i="1"/>
  <c r="AG92" i="1"/>
  <c r="AG79" i="1"/>
  <c r="AG84" i="1"/>
  <c r="AG91" i="1"/>
  <c r="AG78" i="1"/>
  <c r="AG90" i="1"/>
  <c r="AG97" i="1"/>
  <c r="AG98" i="1"/>
  <c r="AA129" i="1"/>
  <c r="Z130" i="1"/>
  <c r="Z147" i="1" s="1"/>
  <c r="Z176" i="1" s="1"/>
  <c r="B149" i="1"/>
  <c r="I147" i="1"/>
  <c r="I176" i="1" s="1"/>
  <c r="B180" i="1" l="1"/>
  <c r="E180" i="1" s="1"/>
  <c r="G149" i="1"/>
  <c r="F149" i="1"/>
  <c r="Z134" i="1"/>
  <c r="Z163" i="1" s="1"/>
  <c r="Z133" i="1"/>
  <c r="Z162" i="1" s="1"/>
  <c r="Z136" i="1"/>
  <c r="Z165" i="1" s="1"/>
  <c r="Z131" i="1"/>
  <c r="Z160" i="1" s="1"/>
  <c r="Z132" i="1"/>
  <c r="Z161" i="1" s="1"/>
  <c r="Z153" i="1"/>
  <c r="Z135" i="1"/>
  <c r="Z164" i="1" s="1"/>
  <c r="Z137" i="1"/>
  <c r="Z166" i="1" s="1"/>
  <c r="Z138" i="1"/>
  <c r="Z167" i="1" s="1"/>
  <c r="Z139" i="1"/>
  <c r="Z168" i="1" s="1"/>
  <c r="Z140" i="1"/>
  <c r="Z169" i="1" s="1"/>
  <c r="Z141" i="1"/>
  <c r="Z170" i="1" s="1"/>
  <c r="Z142" i="1"/>
  <c r="Z171" i="1" s="1"/>
  <c r="Z143" i="1"/>
  <c r="Z172" i="1" s="1"/>
  <c r="Z144" i="1"/>
  <c r="Z173" i="1" s="1"/>
  <c r="Z145" i="1"/>
  <c r="Z174" i="1" s="1"/>
  <c r="Z146" i="1"/>
  <c r="Z175" i="1" s="1"/>
  <c r="Q148" i="1"/>
  <c r="Q177" i="1" s="1"/>
  <c r="M148" i="1"/>
  <c r="M177" i="1" s="1"/>
  <c r="R148" i="1"/>
  <c r="R177" i="1" s="1"/>
  <c r="V148" i="1"/>
  <c r="V177" i="1" s="1"/>
  <c r="Z148" i="1"/>
  <c r="Z177" i="1" s="1"/>
  <c r="S148" i="1"/>
  <c r="S177" i="1" s="1"/>
  <c r="O148" i="1"/>
  <c r="O177" i="1" s="1"/>
  <c r="J148" i="1"/>
  <c r="J177" i="1" s="1"/>
  <c r="T148" i="1"/>
  <c r="T177" i="1" s="1"/>
  <c r="X148" i="1"/>
  <c r="X177" i="1" s="1"/>
  <c r="N148" i="1"/>
  <c r="N177" i="1" s="1"/>
  <c r="K148" i="1"/>
  <c r="K177" i="1" s="1"/>
  <c r="Y148" i="1"/>
  <c r="Y177" i="1" s="1"/>
  <c r="U148" i="1"/>
  <c r="U177" i="1" s="1"/>
  <c r="P148" i="1"/>
  <c r="P177" i="1" s="1"/>
  <c r="L148" i="1"/>
  <c r="L177" i="1" s="1"/>
  <c r="W148" i="1"/>
  <c r="W177" i="1" s="1"/>
  <c r="AB129" i="1"/>
  <c r="AA130" i="1"/>
  <c r="AA148" i="1" s="1"/>
  <c r="AA177" i="1" s="1"/>
  <c r="D149" i="1"/>
  <c r="D178" i="1" s="1"/>
  <c r="F178" i="1" s="1"/>
  <c r="E149" i="1"/>
  <c r="B150" i="1"/>
  <c r="I148" i="1"/>
  <c r="I177" i="1" s="1"/>
  <c r="AA133" i="1" l="1"/>
  <c r="AA162" i="1" s="1"/>
  <c r="AA135" i="1"/>
  <c r="AA164" i="1" s="1"/>
  <c r="AA131" i="1"/>
  <c r="AA160" i="1" s="1"/>
  <c r="AA132" i="1"/>
  <c r="AA161" i="1" s="1"/>
  <c r="AA134" i="1"/>
  <c r="AA163" i="1" s="1"/>
  <c r="AA136" i="1"/>
  <c r="AA165" i="1" s="1"/>
  <c r="AA153" i="1"/>
  <c r="AA137" i="1"/>
  <c r="AA166" i="1" s="1"/>
  <c r="AA138" i="1"/>
  <c r="AA167" i="1" s="1"/>
  <c r="AA139" i="1"/>
  <c r="AA168" i="1" s="1"/>
  <c r="AA140" i="1"/>
  <c r="AA169" i="1" s="1"/>
  <c r="AA141" i="1"/>
  <c r="AA170" i="1" s="1"/>
  <c r="AA142" i="1"/>
  <c r="AA171" i="1" s="1"/>
  <c r="AA143" i="1"/>
  <c r="AA172" i="1" s="1"/>
  <c r="AA144" i="1"/>
  <c r="AA173" i="1" s="1"/>
  <c r="AA145" i="1"/>
  <c r="AA174" i="1" s="1"/>
  <c r="AA146" i="1"/>
  <c r="AA175" i="1" s="1"/>
  <c r="AA147" i="1"/>
  <c r="AA176" i="1" s="1"/>
  <c r="G150" i="1"/>
  <c r="F150" i="1"/>
  <c r="W149" i="1"/>
  <c r="W178" i="1" s="1"/>
  <c r="Q149" i="1"/>
  <c r="Q178" i="1" s="1"/>
  <c r="M149" i="1"/>
  <c r="M178" i="1" s="1"/>
  <c r="R149" i="1"/>
  <c r="R178" i="1" s="1"/>
  <c r="V149" i="1"/>
  <c r="V178" i="1" s="1"/>
  <c r="Z149" i="1"/>
  <c r="Z178" i="1" s="1"/>
  <c r="L149" i="1"/>
  <c r="L178" i="1" s="1"/>
  <c r="P149" i="1"/>
  <c r="P178" i="1" s="1"/>
  <c r="O149" i="1"/>
  <c r="O178" i="1" s="1"/>
  <c r="J149" i="1"/>
  <c r="J178" i="1" s="1"/>
  <c r="T149" i="1"/>
  <c r="T178" i="1" s="1"/>
  <c r="X149" i="1"/>
  <c r="X178" i="1" s="1"/>
  <c r="N149" i="1"/>
  <c r="N178" i="1" s="1"/>
  <c r="S149" i="1"/>
  <c r="S178" i="1" s="1"/>
  <c r="K149" i="1"/>
  <c r="K178" i="1" s="1"/>
  <c r="AA149" i="1"/>
  <c r="AA178" i="1" s="1"/>
  <c r="Y149" i="1"/>
  <c r="Y178" i="1" s="1"/>
  <c r="U149" i="1"/>
  <c r="U178" i="1" s="1"/>
  <c r="D150" i="1"/>
  <c r="D179" i="1" s="1"/>
  <c r="F179" i="1" s="1"/>
  <c r="E150" i="1"/>
  <c r="AB130" i="1"/>
  <c r="AC129" i="1"/>
  <c r="B151" i="1"/>
  <c r="I149" i="1"/>
  <c r="I178" i="1" s="1"/>
  <c r="AB132" i="1" l="1"/>
  <c r="AB161" i="1" s="1"/>
  <c r="AB136" i="1"/>
  <c r="AB165" i="1" s="1"/>
  <c r="AB133" i="1"/>
  <c r="AB162" i="1" s="1"/>
  <c r="AB153" i="1"/>
  <c r="AB135" i="1"/>
  <c r="AB164" i="1" s="1"/>
  <c r="AB134" i="1"/>
  <c r="AB163" i="1" s="1"/>
  <c r="AB131" i="1"/>
  <c r="AB160" i="1" s="1"/>
  <c r="AB137" i="1"/>
  <c r="AB166" i="1" s="1"/>
  <c r="AB138" i="1"/>
  <c r="AB167" i="1" s="1"/>
  <c r="AB139" i="1"/>
  <c r="AB168" i="1" s="1"/>
  <c r="AB140" i="1"/>
  <c r="AB169" i="1" s="1"/>
  <c r="AB141" i="1"/>
  <c r="AB170" i="1" s="1"/>
  <c r="AB142" i="1"/>
  <c r="AB171" i="1" s="1"/>
  <c r="AB143" i="1"/>
  <c r="AB172" i="1" s="1"/>
  <c r="AB144" i="1"/>
  <c r="AB173" i="1" s="1"/>
  <c r="AB145" i="1"/>
  <c r="AB174" i="1" s="1"/>
  <c r="AB146" i="1"/>
  <c r="AB175" i="1" s="1"/>
  <c r="AB147" i="1"/>
  <c r="AB176" i="1" s="1"/>
  <c r="AB148" i="1"/>
  <c r="AB177" i="1" s="1"/>
  <c r="AB149" i="1"/>
  <c r="AB178" i="1" s="1"/>
  <c r="G151" i="1"/>
  <c r="F151" i="1"/>
  <c r="Q150" i="1"/>
  <c r="Q179" i="1" s="1"/>
  <c r="M150" i="1"/>
  <c r="M179" i="1" s="1"/>
  <c r="R150" i="1"/>
  <c r="R179" i="1" s="1"/>
  <c r="V150" i="1"/>
  <c r="V179" i="1" s="1"/>
  <c r="Z150" i="1"/>
  <c r="Z179" i="1" s="1"/>
  <c r="AB150" i="1"/>
  <c r="AB179" i="1" s="1"/>
  <c r="O150" i="1"/>
  <c r="O179" i="1" s="1"/>
  <c r="J150" i="1"/>
  <c r="J179" i="1" s="1"/>
  <c r="T150" i="1"/>
  <c r="T179" i="1" s="1"/>
  <c r="X150" i="1"/>
  <c r="X179" i="1" s="1"/>
  <c r="W150" i="1"/>
  <c r="W179" i="1" s="1"/>
  <c r="P150" i="1"/>
  <c r="P179" i="1" s="1"/>
  <c r="K150" i="1"/>
  <c r="K179" i="1" s="1"/>
  <c r="S150" i="1"/>
  <c r="S179" i="1" s="1"/>
  <c r="N150" i="1"/>
  <c r="N179" i="1" s="1"/>
  <c r="AA150" i="1"/>
  <c r="AA179" i="1" s="1"/>
  <c r="Y150" i="1"/>
  <c r="Y179" i="1" s="1"/>
  <c r="L150" i="1"/>
  <c r="L179" i="1" s="1"/>
  <c r="U150" i="1"/>
  <c r="U179" i="1" s="1"/>
  <c r="AC130" i="1"/>
  <c r="AD129" i="1"/>
  <c r="D151" i="1"/>
  <c r="D180" i="1" s="1"/>
  <c r="F180" i="1" s="1"/>
  <c r="E151" i="1"/>
  <c r="I150" i="1"/>
  <c r="I179" i="1" s="1"/>
  <c r="AC134" i="1" l="1"/>
  <c r="AC163" i="1" s="1"/>
  <c r="AC136" i="1"/>
  <c r="AC165" i="1" s="1"/>
  <c r="AC132" i="1"/>
  <c r="AC161" i="1" s="1"/>
  <c r="AC153" i="1"/>
  <c r="AC133" i="1"/>
  <c r="AC162" i="1" s="1"/>
  <c r="AC135" i="1"/>
  <c r="AC164" i="1" s="1"/>
  <c r="AC131" i="1"/>
  <c r="AC160" i="1" s="1"/>
  <c r="AC137" i="1"/>
  <c r="AC166" i="1" s="1"/>
  <c r="AC138" i="1"/>
  <c r="AC167" i="1" s="1"/>
  <c r="AC139" i="1"/>
  <c r="AC168" i="1" s="1"/>
  <c r="AC140" i="1"/>
  <c r="AC169" i="1" s="1"/>
  <c r="AC141" i="1"/>
  <c r="AC170" i="1" s="1"/>
  <c r="AC142" i="1"/>
  <c r="AC171" i="1" s="1"/>
  <c r="AC143" i="1"/>
  <c r="AC172" i="1" s="1"/>
  <c r="AC144" i="1"/>
  <c r="AC173" i="1" s="1"/>
  <c r="AC145" i="1"/>
  <c r="AC174" i="1" s="1"/>
  <c r="AC146" i="1"/>
  <c r="AC175" i="1" s="1"/>
  <c r="AC147" i="1"/>
  <c r="AC176" i="1" s="1"/>
  <c r="AC148" i="1"/>
  <c r="AC177" i="1" s="1"/>
  <c r="AC149" i="1"/>
  <c r="AC178" i="1" s="1"/>
  <c r="AC150" i="1"/>
  <c r="AC179" i="1" s="1"/>
  <c r="Q151" i="1"/>
  <c r="Q180" i="1" s="1"/>
  <c r="R151" i="1"/>
  <c r="R180" i="1" s="1"/>
  <c r="Z151" i="1"/>
  <c r="Z180" i="1" s="1"/>
  <c r="M151" i="1"/>
  <c r="M180" i="1" s="1"/>
  <c r="P151" i="1"/>
  <c r="P180" i="1" s="1"/>
  <c r="L151" i="1"/>
  <c r="L180" i="1" s="1"/>
  <c r="X151" i="1"/>
  <c r="X180" i="1" s="1"/>
  <c r="AB151" i="1"/>
  <c r="AB180" i="1" s="1"/>
  <c r="O151" i="1"/>
  <c r="O180" i="1" s="1"/>
  <c r="J151" i="1"/>
  <c r="J180" i="1" s="1"/>
  <c r="T151" i="1"/>
  <c r="T180" i="1" s="1"/>
  <c r="N151" i="1"/>
  <c r="N180" i="1" s="1"/>
  <c r="K151" i="1"/>
  <c r="K180" i="1" s="1"/>
  <c r="U151" i="1"/>
  <c r="U180" i="1" s="1"/>
  <c r="Y151" i="1"/>
  <c r="Y180" i="1" s="1"/>
  <c r="AC151" i="1"/>
  <c r="AC180" i="1" s="1"/>
  <c r="V151" i="1"/>
  <c r="V180" i="1" s="1"/>
  <c r="W151" i="1"/>
  <c r="W180" i="1" s="1"/>
  <c r="AA151" i="1"/>
  <c r="AA180" i="1" s="1"/>
  <c r="S151" i="1"/>
  <c r="S180" i="1" s="1"/>
  <c r="AD130" i="1"/>
  <c r="AE129" i="1"/>
  <c r="I151" i="1"/>
  <c r="I180" i="1" s="1"/>
  <c r="AD135" i="1" l="1"/>
  <c r="AD164" i="1" s="1"/>
  <c r="AD153" i="1"/>
  <c r="AD136" i="1"/>
  <c r="AD165" i="1" s="1"/>
  <c r="AD132" i="1"/>
  <c r="AD161" i="1" s="1"/>
  <c r="AD133" i="1"/>
  <c r="AD162" i="1" s="1"/>
  <c r="AD131" i="1"/>
  <c r="AD160" i="1" s="1"/>
  <c r="AD134" i="1"/>
  <c r="AD163" i="1" s="1"/>
  <c r="AD137" i="1"/>
  <c r="AD166" i="1" s="1"/>
  <c r="AD138" i="1"/>
  <c r="AD167" i="1" s="1"/>
  <c r="AD139" i="1"/>
  <c r="AD168" i="1" s="1"/>
  <c r="AD140" i="1"/>
  <c r="AD169" i="1" s="1"/>
  <c r="AD141" i="1"/>
  <c r="AD170" i="1" s="1"/>
  <c r="AD142" i="1"/>
  <c r="AD171" i="1" s="1"/>
  <c r="AD143" i="1"/>
  <c r="AD172" i="1" s="1"/>
  <c r="AD144" i="1"/>
  <c r="AD173" i="1" s="1"/>
  <c r="AD145" i="1"/>
  <c r="AD174" i="1" s="1"/>
  <c r="AD146" i="1"/>
  <c r="AD175" i="1" s="1"/>
  <c r="AD147" i="1"/>
  <c r="AD176" i="1" s="1"/>
  <c r="AD148" i="1"/>
  <c r="AD177" i="1" s="1"/>
  <c r="AD149" i="1"/>
  <c r="AD178" i="1" s="1"/>
  <c r="AD150" i="1"/>
  <c r="AD179" i="1" s="1"/>
  <c r="AD151" i="1"/>
  <c r="AD180" i="1" s="1"/>
  <c r="AE130" i="1"/>
  <c r="AF129" i="1"/>
  <c r="AE134" i="1" l="1"/>
  <c r="AE163" i="1" s="1"/>
  <c r="AE135" i="1"/>
  <c r="AE164" i="1" s="1"/>
  <c r="AE153" i="1"/>
  <c r="AE136" i="1"/>
  <c r="AE165" i="1" s="1"/>
  <c r="AE132" i="1"/>
  <c r="AE161" i="1" s="1"/>
  <c r="AE133" i="1"/>
  <c r="AE162" i="1" s="1"/>
  <c r="AE131" i="1"/>
  <c r="AE160" i="1" s="1"/>
  <c r="AE137" i="1"/>
  <c r="AE166" i="1" s="1"/>
  <c r="AE138" i="1"/>
  <c r="AE167" i="1" s="1"/>
  <c r="AE139" i="1"/>
  <c r="AE168" i="1" s="1"/>
  <c r="AE140" i="1"/>
  <c r="AE169" i="1" s="1"/>
  <c r="AE141" i="1"/>
  <c r="AE170" i="1" s="1"/>
  <c r="AE142" i="1"/>
  <c r="AE171" i="1" s="1"/>
  <c r="AE143" i="1"/>
  <c r="AE172" i="1" s="1"/>
  <c r="AE144" i="1"/>
  <c r="AE173" i="1" s="1"/>
  <c r="AE145" i="1"/>
  <c r="AE174" i="1" s="1"/>
  <c r="AE146" i="1"/>
  <c r="AE175" i="1" s="1"/>
  <c r="AE147" i="1"/>
  <c r="AE176" i="1" s="1"/>
  <c r="AE148" i="1"/>
  <c r="AE177" i="1" s="1"/>
  <c r="AE149" i="1"/>
  <c r="AE178" i="1" s="1"/>
  <c r="AE150" i="1"/>
  <c r="AE179" i="1" s="1"/>
  <c r="AE151" i="1"/>
  <c r="AE180" i="1" s="1"/>
  <c r="AF130" i="1"/>
  <c r="AG129" i="1"/>
  <c r="AG130" i="1" s="1"/>
  <c r="AG135" i="1" l="1"/>
  <c r="AG164" i="1" s="1"/>
  <c r="AG153" i="1"/>
  <c r="AG136" i="1"/>
  <c r="AG165" i="1" s="1"/>
  <c r="AG131" i="1"/>
  <c r="AG160" i="1" s="1"/>
  <c r="AG134" i="1"/>
  <c r="AG163" i="1" s="1"/>
  <c r="AG133" i="1"/>
  <c r="AG162" i="1" s="1"/>
  <c r="AG132" i="1"/>
  <c r="AG161" i="1" s="1"/>
  <c r="AG137" i="1"/>
  <c r="AG166" i="1" s="1"/>
  <c r="AG138" i="1"/>
  <c r="AG167" i="1" s="1"/>
  <c r="AG139" i="1"/>
  <c r="AG168" i="1" s="1"/>
  <c r="AG140" i="1"/>
  <c r="AG169" i="1" s="1"/>
  <c r="AG141" i="1"/>
  <c r="AG170" i="1" s="1"/>
  <c r="AG142" i="1"/>
  <c r="AG171" i="1" s="1"/>
  <c r="AG143" i="1"/>
  <c r="AG172" i="1" s="1"/>
  <c r="AG144" i="1"/>
  <c r="AG173" i="1" s="1"/>
  <c r="AG145" i="1"/>
  <c r="AG174" i="1" s="1"/>
  <c r="AG146" i="1"/>
  <c r="AG175" i="1" s="1"/>
  <c r="AG147" i="1"/>
  <c r="AG176" i="1" s="1"/>
  <c r="AG148" i="1"/>
  <c r="AG177" i="1" s="1"/>
  <c r="AG149" i="1"/>
  <c r="AG178" i="1" s="1"/>
  <c r="AG150" i="1"/>
  <c r="AG179" i="1" s="1"/>
  <c r="AG151" i="1"/>
  <c r="AG180" i="1" s="1"/>
  <c r="AF134" i="1"/>
  <c r="AF163" i="1" s="1"/>
  <c r="AF135" i="1"/>
  <c r="AF164" i="1" s="1"/>
  <c r="AF133" i="1"/>
  <c r="AF162" i="1" s="1"/>
  <c r="AF132" i="1"/>
  <c r="AF161" i="1" s="1"/>
  <c r="AF131" i="1"/>
  <c r="AF160" i="1" s="1"/>
  <c r="AF136" i="1"/>
  <c r="AF165" i="1" s="1"/>
  <c r="AF153" i="1"/>
  <c r="AF137" i="1"/>
  <c r="AF166" i="1" s="1"/>
  <c r="AF138" i="1"/>
  <c r="AF167" i="1" s="1"/>
  <c r="AF139" i="1"/>
  <c r="AF168" i="1" s="1"/>
  <c r="AF140" i="1"/>
  <c r="AF169" i="1" s="1"/>
  <c r="AF141" i="1"/>
  <c r="AF170" i="1" s="1"/>
  <c r="AF142" i="1"/>
  <c r="AF171" i="1" s="1"/>
  <c r="AF143" i="1"/>
  <c r="AF172" i="1" s="1"/>
  <c r="AF144" i="1"/>
  <c r="AF173" i="1" s="1"/>
  <c r="AF145" i="1"/>
  <c r="AF174" i="1" s="1"/>
  <c r="AF146" i="1"/>
  <c r="AF175" i="1" s="1"/>
  <c r="AF147" i="1"/>
  <c r="AF176" i="1" s="1"/>
  <c r="AF148" i="1"/>
  <c r="AF177" i="1" s="1"/>
  <c r="AF149" i="1"/>
  <c r="AF178" i="1" s="1"/>
  <c r="AF150" i="1"/>
  <c r="AF179" i="1" s="1"/>
  <c r="AF151" i="1"/>
  <c r="AF180" i="1" s="1"/>
  <c r="AI184" i="1" l="1"/>
  <c r="AI183" i="1"/>
  <c r="AI160" i="1"/>
  <c r="AI182" i="1" l="1"/>
  <c r="AJ182" i="1" s="1"/>
  <c r="AI185" i="1"/>
  <c r="I59" i="1" s="1"/>
  <c r="K59" i="1" s="1"/>
  <c r="I58" i="1" l="1"/>
</calcChain>
</file>

<file path=xl/sharedStrings.xml><?xml version="1.0" encoding="utf-8"?>
<sst xmlns="http://schemas.openxmlformats.org/spreadsheetml/2006/main" count="149" uniqueCount="109">
  <si>
    <t xml:space="preserve">              </t>
  </si>
  <si>
    <t>n=km</t>
  </si>
  <si>
    <t>k</t>
  </si>
  <si>
    <t>nombre de points sur l'anneau</t>
  </si>
  <si>
    <t>P</t>
  </si>
  <si>
    <t>poids du miroir</t>
  </si>
  <si>
    <t>a</t>
  </si>
  <si>
    <t xml:space="preserve">b=βa </t>
  </si>
  <si>
    <t>rayon de l'anneau</t>
  </si>
  <si>
    <t>ρ=r/a</t>
  </si>
  <si>
    <t>Module de young</t>
  </si>
  <si>
    <t>coef de poisson</t>
  </si>
  <si>
    <t>densité</t>
  </si>
  <si>
    <t>cm</t>
  </si>
  <si>
    <t>g/cm3</t>
  </si>
  <si>
    <t>Poids du miroir</t>
  </si>
  <si>
    <t>D</t>
  </si>
  <si>
    <t>matériau</t>
  </si>
  <si>
    <t>module de poisson  </t>
  </si>
  <si>
    <t>verre (BK7)</t>
  </si>
  <si>
    <t>8.2</t>
  </si>
  <si>
    <t>0.23</t>
  </si>
  <si>
    <t>2.51</t>
  </si>
  <si>
    <t>Pyrex</t>
  </si>
  <si>
    <t>6.4</t>
  </si>
  <si>
    <t>0.2</t>
  </si>
  <si>
    <t>2.23</t>
  </si>
  <si>
    <t>quartz (silice fondue)</t>
  </si>
  <si>
    <t>7.45</t>
  </si>
  <si>
    <t>0.17</t>
  </si>
  <si>
    <t>2.2</t>
  </si>
  <si>
    <t>verre saint gobain</t>
  </si>
  <si>
    <t>6.0</t>
  </si>
  <si>
    <t>0.22</t>
  </si>
  <si>
    <t>2.45</t>
  </si>
  <si>
    <t>zerodur</t>
  </si>
  <si>
    <t>9.1</t>
  </si>
  <si>
    <t>0.243</t>
  </si>
  <si>
    <t>2.53</t>
  </si>
  <si>
    <t>Pa</t>
  </si>
  <si>
    <t>kg/m3</t>
  </si>
  <si>
    <t>m</t>
  </si>
  <si>
    <t>g</t>
  </si>
  <si>
    <t>m/s2</t>
  </si>
  <si>
    <r>
      <t>module de young (10</t>
    </r>
    <r>
      <rPr>
        <vertAlign val="superscript"/>
        <sz val="10"/>
        <color theme="1"/>
        <rFont val="Times New Roman"/>
        <family val="1"/>
      </rPr>
      <t>10</t>
    </r>
    <r>
      <rPr>
        <sz val="10"/>
        <color theme="1"/>
        <rFont val="Times New Roman"/>
        <family val="1"/>
      </rPr>
      <t> Pa)</t>
    </r>
  </si>
  <si>
    <r>
      <t>densité 10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(kg/m</t>
    </r>
    <r>
      <rPr>
        <vertAlign val="superscript"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>)</t>
    </r>
  </si>
  <si>
    <t>N</t>
  </si>
  <si>
    <t>Pa2/8pi()D</t>
  </si>
  <si>
    <t xml:space="preserve"> </t>
  </si>
  <si>
    <t>ro</t>
  </si>
  <si>
    <t>w0</t>
  </si>
  <si>
    <t>w1</t>
  </si>
  <si>
    <t>w2</t>
  </si>
  <si>
    <t>Am</t>
  </si>
  <si>
    <t>Bm</t>
  </si>
  <si>
    <t>Cm</t>
  </si>
  <si>
    <t>Dm</t>
  </si>
  <si>
    <t>A'm</t>
  </si>
  <si>
    <t>B'm</t>
  </si>
  <si>
    <t>n</t>
  </si>
  <si>
    <t>w3</t>
  </si>
  <si>
    <t xml:space="preserve">teta </t>
  </si>
  <si>
    <t>teta</t>
  </si>
  <si>
    <t>nombre de points sur l'anneau exterieur</t>
  </si>
  <si>
    <t>diametre de l'anneau exterieur</t>
  </si>
  <si>
    <t>beta1</t>
  </si>
  <si>
    <t>diametre de l'anneau interieur</t>
  </si>
  <si>
    <t>pourcentage du poids anneau exterieur</t>
  </si>
  <si>
    <t>beta2</t>
  </si>
  <si>
    <t>parabole</t>
  </si>
  <si>
    <t>ecart</t>
  </si>
  <si>
    <t>deformation totale</t>
  </si>
  <si>
    <t>distance</t>
  </si>
  <si>
    <t>ecart PV</t>
  </si>
  <si>
    <t>pic</t>
  </si>
  <si>
    <t>vallée</t>
  </si>
  <si>
    <t>PV</t>
  </si>
  <si>
    <t>sur l'onde</t>
  </si>
  <si>
    <t>optimisation solveur</t>
  </si>
  <si>
    <t>kg</t>
  </si>
  <si>
    <t>D1</t>
  </si>
  <si>
    <t>D2</t>
  </si>
  <si>
    <t>triangle</t>
  </si>
  <si>
    <t>P1</t>
  </si>
  <si>
    <t>P2</t>
  </si>
  <si>
    <t>soit lambda /</t>
  </si>
  <si>
    <t>leviers 6+1</t>
  </si>
  <si>
    <t>données materiaux</t>
  </si>
  <si>
    <t>données miroir</t>
  </si>
  <si>
    <t>données barillet</t>
  </si>
  <si>
    <t>calculs premier anneau</t>
  </si>
  <si>
    <t>calculs deuxieme anneau</t>
  </si>
  <si>
    <t>rayon du disque (miroir)</t>
  </si>
  <si>
    <t>Barillet composé de deux cercles de points d'appuis</t>
  </si>
  <si>
    <t>J.Dijon</t>
  </si>
  <si>
    <t>les cases grises sont à renseigner</t>
  </si>
  <si>
    <t>epaisseur du miroir</t>
  </si>
  <si>
    <t>diametre du miroir</t>
  </si>
  <si>
    <t>nombre de points sur l'anneau interieur (*)</t>
  </si>
  <si>
    <t xml:space="preserve">optimisation par solveur </t>
  </si>
  <si>
    <t>(*) cette valeur ne doit pas etre nulle &gt;=2</t>
  </si>
  <si>
    <t>poids par levier externe</t>
  </si>
  <si>
    <t>poids par levier interne</t>
  </si>
  <si>
    <t>equations:</t>
  </si>
  <si>
    <t>pour utiliser le solveur :</t>
  </si>
  <si>
    <t xml:space="preserve">données, solveur </t>
  </si>
  <si>
    <t>cases variables C47;C49;C50</t>
  </si>
  <si>
    <t xml:space="preserve">case à minimiser I58 </t>
  </si>
  <si>
    <t xml:space="preserve">le barillet avec 1 seul cercle ne fonctionne pas avec cette feuille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</si>
</sst>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wrapText="1"/>
    </xf>
    <xf numFmtId="0" fontId="0" fillId="2" borderId="0" xfId="0" applyFill="1"/>
    <xf numFmtId="11" fontId="0" fillId="0" borderId="0" xfId="0" applyNumberFormat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1" fontId="4" fillId="0" borderId="1" xfId="0" applyNumberFormat="1" applyFont="1" applyBorder="1" applyAlignment="1">
      <alignment horizontal="center" vertical="center" wrapText="1"/>
    </xf>
    <xf numFmtId="11" fontId="4" fillId="0" borderId="6" xfId="0" applyNumberFormat="1" applyFont="1" applyBorder="1" applyAlignment="1">
      <alignment horizontal="center" vertical="center" wrapText="1"/>
    </xf>
    <xf numFmtId="11" fontId="4" fillId="0" borderId="8" xfId="0" applyNumberFormat="1" applyFont="1" applyBorder="1" applyAlignment="1">
      <alignment horizontal="center" vertical="center" wrapText="1"/>
    </xf>
    <xf numFmtId="11" fontId="4" fillId="0" borderId="9" xfId="0" applyNumberFormat="1" applyFont="1" applyBorder="1" applyAlignment="1">
      <alignment horizontal="center" vertical="center" wrapText="1"/>
    </xf>
    <xf numFmtId="0" fontId="0" fillId="3" borderId="0" xfId="0" applyFill="1"/>
    <xf numFmtId="0" fontId="6" fillId="0" borderId="0" xfId="0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wrapText="1"/>
    </xf>
    <xf numFmtId="0" fontId="0" fillId="0" borderId="0" xfId="0" applyAlignment="1">
      <alignment horizontal="right"/>
    </xf>
    <xf numFmtId="11" fontId="6" fillId="2" borderId="0" xfId="0" applyNumberFormat="1" applyFont="1" applyFill="1"/>
    <xf numFmtId="0" fontId="6" fillId="2" borderId="0" xfId="0" applyFont="1" applyFill="1"/>
    <xf numFmtId="0" fontId="6" fillId="0" borderId="0" xfId="0" applyFont="1" applyAlignment="1">
      <alignment wrapText="1"/>
    </xf>
    <xf numFmtId="0" fontId="6" fillId="3" borderId="0" xfId="0" applyFont="1" applyFill="1"/>
    <xf numFmtId="0" fontId="0" fillId="0" borderId="0" xfId="0" applyFill="1"/>
    <xf numFmtId="0" fontId="10" fillId="0" borderId="0" xfId="0" applyFont="1"/>
    <xf numFmtId="0" fontId="11" fillId="0" borderId="0" xfId="0" applyFont="1"/>
    <xf numFmtId="0" fontId="0" fillId="0" borderId="10" xfId="0" applyBorder="1"/>
    <xf numFmtId="0" fontId="8" fillId="0" borderId="11" xfId="0" applyFont="1" applyBorder="1"/>
    <xf numFmtId="0" fontId="9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0" xfId="0" applyFont="1" applyBorder="1"/>
    <xf numFmtId="0" fontId="0" fillId="0" borderId="15" xfId="0" applyBorder="1"/>
    <xf numFmtId="0" fontId="6" fillId="0" borderId="16" xfId="0" applyFont="1" applyBorder="1"/>
    <xf numFmtId="0" fontId="7" fillId="0" borderId="16" xfId="0" applyFont="1" applyBorder="1" applyAlignment="1">
      <alignment horizontal="right"/>
    </xf>
    <xf numFmtId="0" fontId="7" fillId="0" borderId="16" xfId="0" applyFont="1" applyBorder="1" applyAlignment="1">
      <alignment horizontal="left"/>
    </xf>
    <xf numFmtId="0" fontId="7" fillId="0" borderId="16" xfId="0" applyFont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7051359183322663"/>
          <c:y val="2.77776652546445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0974101692132246"/>
          <c:y val="0.10913974673456844"/>
          <c:w val="0.83564785651793527"/>
          <c:h val="0.7773611111111110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Feuil1!$B$78:$B$98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Feuil1!$D$78:$D$98</c:f>
              <c:numCache>
                <c:formatCode>General</c:formatCode>
                <c:ptCount val="21"/>
                <c:pt idx="0">
                  <c:v>-6.2918697282095133E-8</c:v>
                </c:pt>
                <c:pt idx="1">
                  <c:v>-6.2636449306956568E-8</c:v>
                </c:pt>
                <c:pt idx="2">
                  <c:v>-6.1793781470591935E-8</c:v>
                </c:pt>
                <c:pt idx="3">
                  <c:v>-6.040292204015448E-8</c:v>
                </c:pt>
                <c:pt idx="4">
                  <c:v>-5.8484251460899313E-8</c:v>
                </c:pt>
                <c:pt idx="5">
                  <c:v>-5.6066302356184088E-8</c:v>
                </c:pt>
                <c:pt idx="6">
                  <c:v>-5.3185759527468086E-8</c:v>
                </c:pt>
                <c:pt idx="7">
                  <c:v>-4.9887459954313077E-8</c:v>
                </c:pt>
                <c:pt idx="8">
                  <c:v>-4.6224392794382726E-8</c:v>
                </c:pt>
                <c:pt idx="9">
                  <c:v>-4.2257699383442928E-8</c:v>
                </c:pt>
                <c:pt idx="10">
                  <c:v>-3.805667323536161E-8</c:v>
                </c:pt>
                <c:pt idx="11">
                  <c:v>-3.3698760042108938E-8</c:v>
                </c:pt>
                <c:pt idx="12">
                  <c:v>-2.9269557673757116E-8</c:v>
                </c:pt>
                <c:pt idx="13">
                  <c:v>-2.486281617848034E-8</c:v>
                </c:pt>
                <c:pt idx="14">
                  <c:v>-2.0580437782555135E-8</c:v>
                </c:pt>
                <c:pt idx="15">
                  <c:v>-1.65324768903601E-8</c:v>
                </c:pt>
                <c:pt idx="16">
                  <c:v>-1.2822686591013612E-8</c:v>
                </c:pt>
                <c:pt idx="17">
                  <c:v>-9.408527470046675E-9</c:v>
                </c:pt>
                <c:pt idx="18">
                  <c:v>-6.1799916766763932E-9</c:v>
                </c:pt>
                <c:pt idx="19">
                  <c:v>-3.059727152636326E-9</c:v>
                </c:pt>
                <c:pt idx="20">
                  <c:v>1.3494570383208189E-23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C6-46C5-80FE-4C8DC7C9E184}"/>
            </c:ext>
          </c:extLst>
        </c:ser>
        <c:ser>
          <c:idx val="1"/>
          <c:order val="1"/>
          <c:tx>
            <c:v>w1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Feuil1!$B$78:$B$98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Feuil1!$E$78:$E$98</c:f>
              <c:numCache>
                <c:formatCode>General</c:formatCode>
                <c:ptCount val="21"/>
                <c:pt idx="0">
                  <c:v>0</c:v>
                </c:pt>
                <c:pt idx="1">
                  <c:v>7.2354691882326679E-16</c:v>
                </c:pt>
                <c:pt idx="2">
                  <c:v>4.5910153538755806E-14</c:v>
                </c:pt>
                <c:pt idx="3">
                  <c:v>5.1541140736943853E-13</c:v>
                </c:pt>
                <c:pt idx="4">
                  <c:v>2.8366564144014541E-12</c:v>
                </c:pt>
                <c:pt idx="5">
                  <c:v>1.0530324384087617E-11</c:v>
                </c:pt>
                <c:pt idx="6">
                  <c:v>3.0382602037855842E-11</c:v>
                </c:pt>
                <c:pt idx="7">
                  <c:v>7.3452341630692585E-11</c:v>
                </c:pt>
                <c:pt idx="8">
                  <c:v>1.5553809702949002E-10</c:v>
                </c:pt>
                <c:pt idx="9">
                  <c:v>2.9664667694600379E-10</c:v>
                </c:pt>
                <c:pt idx="10">
                  <c:v>5.1892151607642298E-10</c:v>
                </c:pt>
                <c:pt idx="11">
                  <c:v>8.4240582655370648E-10</c:v>
                </c:pt>
                <c:pt idx="12">
                  <c:v>1.2779321537729962E-9</c:v>
                </c:pt>
                <c:pt idx="13">
                  <c:v>1.8163466223045677E-9</c:v>
                </c:pt>
                <c:pt idx="14">
                  <c:v>2.4131928192629392E-9</c:v>
                </c:pt>
                <c:pt idx="15">
                  <c:v>2.9678969241549063E-9</c:v>
                </c:pt>
                <c:pt idx="16">
                  <c:v>3.3255151975402093E-9</c:v>
                </c:pt>
                <c:pt idx="17">
                  <c:v>3.5374658438207914E-9</c:v>
                </c:pt>
                <c:pt idx="18">
                  <c:v>3.7401986732246239E-9</c:v>
                </c:pt>
                <c:pt idx="19">
                  <c:v>4.0042379992994347E-9</c:v>
                </c:pt>
                <c:pt idx="20">
                  <c:v>4.3629007218271983E-9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C6-46C5-80FE-4C8DC7C9E184}"/>
            </c:ext>
          </c:extLst>
        </c:ser>
        <c:ser>
          <c:idx val="2"/>
          <c:order val="2"/>
          <c:tx>
            <c:v>w2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Feuil1!$B$78:$B$98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Feuil1!$F$79:$F$98</c:f>
              <c:numCache>
                <c:formatCode>General</c:formatCode>
                <c:ptCount val="20"/>
                <c:pt idx="0">
                  <c:v>1.1587315905547756E-23</c:v>
                </c:pt>
                <c:pt idx="1">
                  <c:v>4.6948845000556747E-20</c:v>
                </c:pt>
                <c:pt idx="2">
                  <c:v>5.9805506317778359E-18</c:v>
                </c:pt>
                <c:pt idx="3">
                  <c:v>1.8390073838096094E-16</c:v>
                </c:pt>
                <c:pt idx="4">
                  <c:v>2.5844120002143763E-15</c:v>
                </c:pt>
                <c:pt idx="5">
                  <c:v>2.2043624347596065E-14</c:v>
                </c:pt>
                <c:pt idx="6">
                  <c:v>1.3265748762623284E-13</c:v>
                </c:pt>
                <c:pt idx="7">
                  <c:v>6.1560346794263578E-13</c:v>
                </c:pt>
                <c:pt idx="8">
                  <c:v>2.3296957406614859E-12</c:v>
                </c:pt>
                <c:pt idx="9">
                  <c:v>7.4558629507854021E-12</c:v>
                </c:pt>
                <c:pt idx="10">
                  <c:v>2.0649271120348366E-11</c:v>
                </c:pt>
                <c:pt idx="11">
                  <c:v>5.0105467645675346E-11</c:v>
                </c:pt>
                <c:pt idx="12">
                  <c:v>1.0662055149954784E-10</c:v>
                </c:pt>
                <c:pt idx="13">
                  <c:v>1.9557163422015022E-10</c:v>
                </c:pt>
                <c:pt idx="14">
                  <c:v>2.9055160680024384E-10</c:v>
                </c:pt>
                <c:pt idx="15">
                  <c:v>2.9588548354555214E-10</c:v>
                </c:pt>
                <c:pt idx="16">
                  <c:v>2.4299541159066838E-10</c:v>
                </c:pt>
                <c:pt idx="17">
                  <c:v>2.0351731072398197E-10</c:v>
                </c:pt>
                <c:pt idx="18">
                  <c:v>1.9683292157007828E-10</c:v>
                </c:pt>
                <c:pt idx="19">
                  <c:v>2.294873926559863E-10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7C6-46C5-80FE-4C8DC7C9E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633344"/>
        <c:axId val="134643712"/>
      </c:scatterChart>
      <c:valAx>
        <c:axId val="13463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643712"/>
        <c:crosses val="autoZero"/>
        <c:crossBetween val="midCat"/>
      </c:valAx>
      <c:valAx>
        <c:axId val="134643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63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deformation angulaire</a:t>
            </a:r>
          </a:p>
        </c:rich>
      </c:tx>
      <c:layout>
        <c:manualLayout>
          <c:xMode val="edge"/>
          <c:yMode val="edge"/>
          <c:x val="0.29610411198600173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801181102362204"/>
          <c:y val="0.17171296296296296"/>
          <c:w val="0.81041863517060364"/>
          <c:h val="0.77736111111111106"/>
        </c:manualLayout>
      </c:layout>
      <c:scatterChart>
        <c:scatterStyle val="smoothMarker"/>
        <c:varyColors val="0"/>
        <c:ser>
          <c:idx val="0"/>
          <c:order val="0"/>
          <c:tx>
            <c:v>0,95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Feuil1!$I$76:$AG$76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Feuil1!$I$97:$AG$97</c:f>
              <c:numCache>
                <c:formatCode>General</c:formatCode>
                <c:ptCount val="25"/>
                <c:pt idx="0">
                  <c:v>1.159495827564558E-9</c:v>
                </c:pt>
                <c:pt idx="1">
                  <c:v>5.0646113834099916E-10</c:v>
                </c:pt>
                <c:pt idx="2">
                  <c:v>-1.1741766731030184E-9</c:v>
                </c:pt>
                <c:pt idx="3">
                  <c:v>-3.2565600742064039E-9</c:v>
                </c:pt>
                <c:pt idx="4">
                  <c:v>-5.1421105537397112E-9</c:v>
                </c:pt>
                <c:pt idx="5">
                  <c:v>-6.4109304627122023E-9</c:v>
                </c:pt>
                <c:pt idx="6">
                  <c:v>-6.8489801710343114E-9</c:v>
                </c:pt>
                <c:pt idx="7">
                  <c:v>-6.4109304627122015E-9</c:v>
                </c:pt>
                <c:pt idx="8">
                  <c:v>-5.1421105537397128E-9</c:v>
                </c:pt>
                <c:pt idx="9">
                  <c:v>-3.2565600742064052E-9</c:v>
                </c:pt>
                <c:pt idx="10">
                  <c:v>-1.1741766731030184E-9</c:v>
                </c:pt>
                <c:pt idx="11">
                  <c:v>5.0646113834099968E-10</c:v>
                </c:pt>
                <c:pt idx="12">
                  <c:v>1.159495827564558E-9</c:v>
                </c:pt>
                <c:pt idx="13">
                  <c:v>5.0646113834099874E-10</c:v>
                </c:pt>
                <c:pt idx="14">
                  <c:v>-1.1741766731030165E-9</c:v>
                </c:pt>
                <c:pt idx="15">
                  <c:v>-3.2565600742064031E-9</c:v>
                </c:pt>
                <c:pt idx="16">
                  <c:v>-5.1421105537397087E-9</c:v>
                </c:pt>
                <c:pt idx="17">
                  <c:v>-6.4290825220435724E-9</c:v>
                </c:pt>
                <c:pt idx="18">
                  <c:v>-6.8852842896970533E-9</c:v>
                </c:pt>
                <c:pt idx="19">
                  <c:v>-6.4290825220435716E-9</c:v>
                </c:pt>
                <c:pt idx="20">
                  <c:v>-5.1421105537397112E-9</c:v>
                </c:pt>
                <c:pt idx="21">
                  <c:v>-3.256560074206399E-9</c:v>
                </c:pt>
                <c:pt idx="22">
                  <c:v>-1.1741766731030161E-9</c:v>
                </c:pt>
                <c:pt idx="23">
                  <c:v>5.0646113834099905E-10</c:v>
                </c:pt>
                <c:pt idx="24">
                  <c:v>1.159495827564558E-9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7E8-476F-970F-AE12290A40C0}"/>
            </c:ext>
          </c:extLst>
        </c:ser>
        <c:ser>
          <c:idx val="1"/>
          <c:order val="1"/>
          <c:tx>
            <c:v>0,85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Feuil1!$I$76:$AG$76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Feuil1!$I$95:$AI$95</c:f>
              <c:numCache>
                <c:formatCode>General</c:formatCode>
                <c:ptCount val="27"/>
                <c:pt idx="0">
                  <c:v>-5.5837425946865412E-9</c:v>
                </c:pt>
                <c:pt idx="1">
                  <c:v>-6.22349447848278E-9</c:v>
                </c:pt>
                <c:pt idx="2">
                  <c:v>-7.8056158738802871E-9</c:v>
                </c:pt>
                <c:pt idx="3">
                  <c:v>-9.6515228816373426E-9</c:v>
                </c:pt>
                <c:pt idx="4">
                  <c:v>-1.1254434477803731E-8</c:v>
                </c:pt>
                <c:pt idx="5">
                  <c:v>-1.2306241430071227E-8</c:v>
                </c:pt>
                <c:pt idx="6">
                  <c:v>-1.2658674282328125E-8</c:v>
                </c:pt>
                <c:pt idx="7">
                  <c:v>-1.2306241430071228E-8</c:v>
                </c:pt>
                <c:pt idx="8">
                  <c:v>-1.1254434477803734E-8</c:v>
                </c:pt>
                <c:pt idx="9">
                  <c:v>-9.6515228816373426E-9</c:v>
                </c:pt>
                <c:pt idx="10">
                  <c:v>-7.8056158738802871E-9</c:v>
                </c:pt>
                <c:pt idx="11">
                  <c:v>-6.2234944784827784E-9</c:v>
                </c:pt>
                <c:pt idx="12">
                  <c:v>-5.5837425946865412E-9</c:v>
                </c:pt>
                <c:pt idx="13">
                  <c:v>-6.2234944784827809E-9</c:v>
                </c:pt>
                <c:pt idx="14">
                  <c:v>-7.8056158738802854E-9</c:v>
                </c:pt>
                <c:pt idx="15">
                  <c:v>-9.6515228816373409E-9</c:v>
                </c:pt>
                <c:pt idx="16">
                  <c:v>-1.1254434477803729E-8</c:v>
                </c:pt>
                <c:pt idx="17">
                  <c:v>-1.2350565050019902E-8</c:v>
                </c:pt>
                <c:pt idx="18">
                  <c:v>-1.2747321522225473E-8</c:v>
                </c:pt>
                <c:pt idx="19">
                  <c:v>-1.2350565050019901E-8</c:v>
                </c:pt>
                <c:pt idx="20">
                  <c:v>-1.1254434477803731E-8</c:v>
                </c:pt>
                <c:pt idx="21">
                  <c:v>-9.6515228816373376E-9</c:v>
                </c:pt>
                <c:pt idx="22">
                  <c:v>-7.8056158738802854E-9</c:v>
                </c:pt>
                <c:pt idx="23">
                  <c:v>-6.2234944784827792E-9</c:v>
                </c:pt>
                <c:pt idx="24">
                  <c:v>-5.5837425946865412E-9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7E8-476F-970F-AE12290A40C0}"/>
            </c:ext>
          </c:extLst>
        </c:ser>
        <c:ser>
          <c:idx val="2"/>
          <c:order val="2"/>
          <c:tx>
            <c:v>0,75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Feuil1!$I$76:$AG$76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Feuil1!$I$93:$AG$93</c:f>
              <c:numCache>
                <c:formatCode>General</c:formatCode>
                <c:ptCount val="25"/>
                <c:pt idx="0">
                  <c:v>-1.3192816300170333E-8</c:v>
                </c:pt>
                <c:pt idx="1">
                  <c:v>-1.3816926954828132E-8</c:v>
                </c:pt>
                <c:pt idx="2">
                  <c:v>-1.5275016290917388E-8</c:v>
                </c:pt>
                <c:pt idx="3">
                  <c:v>-1.6823028497160344E-8</c:v>
                </c:pt>
                <c:pt idx="4">
                  <c:v>-1.808048909660306E-8</c:v>
                </c:pt>
                <c:pt idx="5">
                  <c:v>-1.8876263159857207E-8</c:v>
                </c:pt>
                <c:pt idx="6">
                  <c:v>-1.9128610148480148E-8</c:v>
                </c:pt>
                <c:pt idx="7">
                  <c:v>-1.8876263159857207E-8</c:v>
                </c:pt>
                <c:pt idx="8">
                  <c:v>-1.808048909660306E-8</c:v>
                </c:pt>
                <c:pt idx="9">
                  <c:v>-1.6823028497160344E-8</c:v>
                </c:pt>
                <c:pt idx="10">
                  <c:v>-1.5275016290917388E-8</c:v>
                </c:pt>
                <c:pt idx="11">
                  <c:v>-1.3816926954828132E-8</c:v>
                </c:pt>
                <c:pt idx="12">
                  <c:v>-1.3192816300170333E-8</c:v>
                </c:pt>
                <c:pt idx="13">
                  <c:v>-1.3816926954828132E-8</c:v>
                </c:pt>
                <c:pt idx="14">
                  <c:v>-1.5275016290917381E-8</c:v>
                </c:pt>
                <c:pt idx="15">
                  <c:v>-1.6823028497160344E-8</c:v>
                </c:pt>
                <c:pt idx="16">
                  <c:v>-1.808048909660306E-8</c:v>
                </c:pt>
                <c:pt idx="17">
                  <c:v>-1.8957475219091823E-8</c:v>
                </c:pt>
                <c:pt idx="18">
                  <c:v>-1.929103426694938E-8</c:v>
                </c:pt>
                <c:pt idx="19">
                  <c:v>-1.8957475219091826E-8</c:v>
                </c:pt>
                <c:pt idx="20">
                  <c:v>-1.808048909660306E-8</c:v>
                </c:pt>
                <c:pt idx="21">
                  <c:v>-1.6823028497160341E-8</c:v>
                </c:pt>
                <c:pt idx="22">
                  <c:v>-1.5275016290917381E-8</c:v>
                </c:pt>
                <c:pt idx="23">
                  <c:v>-1.3816926954828132E-8</c:v>
                </c:pt>
                <c:pt idx="24">
                  <c:v>-1.3192816300170333E-8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7E8-476F-970F-AE12290A40C0}"/>
            </c:ext>
          </c:extLst>
        </c:ser>
        <c:ser>
          <c:idx val="3"/>
          <c:order val="3"/>
          <c:tx>
            <c:v>0,65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Feuil1!$I$76:$AG$76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Feuil1!$I$91:$AG$91</c:f>
              <c:numCache>
                <c:formatCode>General</c:formatCode>
                <c:ptCount val="25"/>
                <c:pt idx="0">
                  <c:v>-2.2924423045333537E-8</c:v>
                </c:pt>
                <c:pt idx="1">
                  <c:v>-2.3236503585736755E-8</c:v>
                </c:pt>
                <c:pt idx="2">
                  <c:v>-2.4023379102420515E-8</c:v>
                </c:pt>
                <c:pt idx="3">
                  <c:v>-2.4969436729979889E-8</c:v>
                </c:pt>
                <c:pt idx="4">
                  <c:v>-2.5808873806039708E-8</c:v>
                </c:pt>
                <c:pt idx="5">
                  <c:v>-2.6367082260381693E-8</c:v>
                </c:pt>
                <c:pt idx="6">
                  <c:v>-2.6557116289942671E-8</c:v>
                </c:pt>
                <c:pt idx="7">
                  <c:v>-2.6367082260381697E-8</c:v>
                </c:pt>
                <c:pt idx="8">
                  <c:v>-2.5808873806039711E-8</c:v>
                </c:pt>
                <c:pt idx="9">
                  <c:v>-2.4969436729979889E-8</c:v>
                </c:pt>
                <c:pt idx="10">
                  <c:v>-2.4023379102420515E-8</c:v>
                </c:pt>
                <c:pt idx="11">
                  <c:v>-2.3236503585736751E-8</c:v>
                </c:pt>
                <c:pt idx="12">
                  <c:v>-2.2924423045333537E-8</c:v>
                </c:pt>
                <c:pt idx="13">
                  <c:v>-2.3236503585736755E-8</c:v>
                </c:pt>
                <c:pt idx="14">
                  <c:v>-2.4023379102420515E-8</c:v>
                </c:pt>
                <c:pt idx="15">
                  <c:v>-2.4969436729979889E-8</c:v>
                </c:pt>
                <c:pt idx="16">
                  <c:v>-2.5808873806039708E-8</c:v>
                </c:pt>
                <c:pt idx="17">
                  <c:v>-2.6382508219724384E-8</c:v>
                </c:pt>
                <c:pt idx="18">
                  <c:v>-2.6587968208628046E-8</c:v>
                </c:pt>
                <c:pt idx="19">
                  <c:v>-2.6382508219724381E-8</c:v>
                </c:pt>
                <c:pt idx="20">
                  <c:v>-2.5808873806039708E-8</c:v>
                </c:pt>
                <c:pt idx="21">
                  <c:v>-2.4969436729979886E-8</c:v>
                </c:pt>
                <c:pt idx="22">
                  <c:v>-2.4023379102420515E-8</c:v>
                </c:pt>
                <c:pt idx="23">
                  <c:v>-2.3236503585736755E-8</c:v>
                </c:pt>
                <c:pt idx="24">
                  <c:v>-2.2924423045333537E-8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7E8-476F-970F-AE12290A40C0}"/>
            </c:ext>
          </c:extLst>
        </c:ser>
        <c:ser>
          <c:idx val="4"/>
          <c:order val="4"/>
          <c:tx>
            <c:v>beta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Feuil1!$I$76:$AG$76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Feuil1!$I$100:$AG$100</c:f>
              <c:numCache>
                <c:formatCode>General</c:formatCode>
                <c:ptCount val="25"/>
                <c:pt idx="0">
                  <c:v>-1.1795307037738262E-8</c:v>
                </c:pt>
                <c:pt idx="1">
                  <c:v>-1.245327590686654E-8</c:v>
                </c:pt>
                <c:pt idx="2">
                  <c:v>-1.3986253385041655E-8</c:v>
                </c:pt>
                <c:pt idx="3">
                  <c:v>-1.5606602254853342E-8</c:v>
                </c:pt>
                <c:pt idx="4">
                  <c:v>-1.6920277771188516E-8</c:v>
                </c:pt>
                <c:pt idx="5">
                  <c:v>-1.7839908542410607E-8</c:v>
                </c:pt>
                <c:pt idx="6">
                  <c:v>-1.8191204058062371E-8</c:v>
                </c:pt>
                <c:pt idx="7">
                  <c:v>-1.7839908542410607E-8</c:v>
                </c:pt>
                <c:pt idx="8">
                  <c:v>-1.6920277771188516E-8</c:v>
                </c:pt>
                <c:pt idx="9">
                  <c:v>-1.5606602254853342E-8</c:v>
                </c:pt>
                <c:pt idx="10">
                  <c:v>-1.3986253385041655E-8</c:v>
                </c:pt>
                <c:pt idx="11">
                  <c:v>-1.2453275906866538E-8</c:v>
                </c:pt>
                <c:pt idx="12">
                  <c:v>-1.1795307037738262E-8</c:v>
                </c:pt>
                <c:pt idx="13">
                  <c:v>-1.245327590686654E-8</c:v>
                </c:pt>
                <c:pt idx="14">
                  <c:v>-1.3986253385041653E-8</c:v>
                </c:pt>
                <c:pt idx="15">
                  <c:v>-1.5606602254853342E-8</c:v>
                </c:pt>
                <c:pt idx="16">
                  <c:v>-1.6920277771188513E-8</c:v>
                </c:pt>
                <c:pt idx="17">
                  <c:v>-1.7839908542410607E-8</c:v>
                </c:pt>
                <c:pt idx="18">
                  <c:v>-1.8191204058062371E-8</c:v>
                </c:pt>
                <c:pt idx="19">
                  <c:v>-1.7839908542410604E-8</c:v>
                </c:pt>
                <c:pt idx="20">
                  <c:v>-1.6920277771188516E-8</c:v>
                </c:pt>
                <c:pt idx="21">
                  <c:v>-1.5606602254853338E-8</c:v>
                </c:pt>
                <c:pt idx="22">
                  <c:v>-1.3986253385041653E-8</c:v>
                </c:pt>
                <c:pt idx="23">
                  <c:v>-1.245327590686654E-8</c:v>
                </c:pt>
                <c:pt idx="24">
                  <c:v>-1.1795307037738262E-8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F037-4985-B177-0EDA2B4580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211072"/>
        <c:axId val="136217344"/>
      </c:scatterChart>
      <c:valAx>
        <c:axId val="136211072"/>
        <c:scaling>
          <c:orientation val="minMax"/>
          <c:max val="1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7344"/>
        <c:crosses val="autoZero"/>
        <c:crossBetween val="midCat"/>
      </c:valAx>
      <c:valAx>
        <c:axId val="13621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110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020822397200355"/>
          <c:y val="4.7660761154855645E-2"/>
          <c:w val="0.12926399825021873"/>
          <c:h val="0.270257363662875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ecart surface /par rapport à la parabole (moyenne)</a:t>
            </a:r>
          </a:p>
        </c:rich>
      </c:tx>
      <c:layout>
        <c:manualLayout>
          <c:xMode val="edge"/>
          <c:yMode val="edge"/>
          <c:x val="0.17840966754155729"/>
          <c:y val="3.240739559368781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Feuil1!$B$160:$B$180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Feuil1!$F$160:$F$180</c:f>
              <c:numCache>
                <c:formatCode>General</c:formatCode>
                <c:ptCount val="21"/>
                <c:pt idx="0">
                  <c:v>0</c:v>
                </c:pt>
                <c:pt idx="1">
                  <c:v>1.9691879002876021E-11</c:v>
                </c:pt>
                <c:pt idx="2">
                  <c:v>7.4691426960459738E-11</c:v>
                </c:pt>
                <c:pt idx="3">
                  <c:v>1.5277037671952548E-10</c:v>
                </c:pt>
                <c:pt idx="4">
                  <c:v>2.3354828302489783E-10</c:v>
                </c:pt>
                <c:pt idx="5">
                  <c:v>2.8849252251900832E-10</c:v>
                </c:pt>
                <c:pt idx="6">
                  <c:v>2.8091829374250085E-10</c:v>
                </c:pt>
                <c:pt idx="7">
                  <c:v>1.6598861713366927E-10</c:v>
                </c:pt>
                <c:pt idx="8">
                  <c:v>-8.3170856486552352E-11</c:v>
                </c:pt>
                <c:pt idx="9">
                  <c:v>-3.8526257366669607E-10</c:v>
                </c:pt>
                <c:pt idx="10">
                  <c:v>-6.6085072300516221E-10</c:v>
                </c:pt>
                <c:pt idx="11">
                  <c:v>-8.655076743259412E-10</c:v>
                </c:pt>
                <c:pt idx="12">
                  <c:v>-9.8189789055253266E-10</c:v>
                </c:pt>
                <c:pt idx="13">
                  <c:v>-1.0147877839059584E-9</c:v>
                </c:pt>
                <c:pt idx="14">
                  <c:v>-9.8774046528089239E-10</c:v>
                </c:pt>
                <c:pt idx="15">
                  <c:v>-9.408324919563513E-10</c:v>
                </c:pt>
                <c:pt idx="16">
                  <c:v>-9.1948095073912073E-10</c:v>
                </c:pt>
                <c:pt idx="17">
                  <c:v>-8.8084523358175777E-10</c:v>
                </c:pt>
                <c:pt idx="18">
                  <c:v>-7.4494066608005229E-10</c:v>
                </c:pt>
                <c:pt idx="19">
                  <c:v>-4.6001709105428087E-10</c:v>
                </c:pt>
                <c:pt idx="20">
                  <c:v>-1.0896013533673483E-23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C5D-43A8-8068-B5433A8DB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69760"/>
        <c:axId val="153055616"/>
      </c:scatterChart>
      <c:valAx>
        <c:axId val="14606976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3055616"/>
        <c:crosses val="autoZero"/>
        <c:crossBetween val="midCat"/>
      </c:valAx>
      <c:valAx>
        <c:axId val="153055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fr-FR" sz="1200"/>
                  <a:t>Deformation m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0.383379489873326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0697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Variation angulaire de la déformation de la surface</a:t>
            </a:r>
          </a:p>
        </c:rich>
      </c:tx>
      <c:layout>
        <c:manualLayout>
          <c:xMode val="edge"/>
          <c:yMode val="edge"/>
          <c:x val="0.1997589733996914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24562554680665"/>
          <c:y val="0.30485876284344143"/>
          <c:w val="0.777988188976378"/>
          <c:h val="0.59384724153809665"/>
        </c:manualLayout>
      </c:layout>
      <c:scatterChart>
        <c:scatterStyle val="lineMarker"/>
        <c:varyColors val="0"/>
        <c:ser>
          <c:idx val="0"/>
          <c:order val="0"/>
          <c:tx>
            <c:v>0,95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Feuil1!$I$158:$AG$158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Feuil1!$I$179:$AG$179</c:f>
              <c:numCache>
                <c:formatCode>General</c:formatCode>
                <c:ptCount val="25"/>
                <c:pt idx="0">
                  <c:v>5.1764866100882823E-9</c:v>
                </c:pt>
                <c:pt idx="1">
                  <c:v>4.5828450508361702E-9</c:v>
                </c:pt>
                <c:pt idx="2">
                  <c:v>3.0344396062778083E-9</c:v>
                </c:pt>
                <c:pt idx="3">
                  <c:v>1.0653439046945275E-9</c:v>
                </c:pt>
                <c:pt idx="4">
                  <c:v>-7.9718212625458668E-10</c:v>
                </c:pt>
                <c:pt idx="5">
                  <c:v>-2.194624084878595E-9</c:v>
                </c:pt>
                <c:pt idx="6">
                  <c:v>-2.9829944326516717E-9</c:v>
                </c:pt>
                <c:pt idx="7">
                  <c:v>-3.1872254331264988E-9</c:v>
                </c:pt>
                <c:pt idx="8">
                  <c:v>-2.8936684947651639E-9</c:v>
                </c:pt>
                <c:pt idx="9">
                  <c:v>-2.2451975432755925E-9</c:v>
                </c:pt>
                <c:pt idx="10">
                  <c:v>-1.4434768059476835E-9</c:v>
                </c:pt>
                <c:pt idx="11">
                  <c:v>-7.5728372225828633E-10</c:v>
                </c:pt>
                <c:pt idx="12">
                  <c:v>-4.8300575942223513E-10</c:v>
                </c:pt>
                <c:pt idx="13">
                  <c:v>-7.5728372225828716E-10</c:v>
                </c:pt>
                <c:pt idx="14">
                  <c:v>-1.4434768059476826E-9</c:v>
                </c:pt>
                <c:pt idx="15">
                  <c:v>-2.2451975432755925E-9</c:v>
                </c:pt>
                <c:pt idx="16">
                  <c:v>-2.8936684947651622E-9</c:v>
                </c:pt>
                <c:pt idx="17">
                  <c:v>-3.1992057922852037E-9</c:v>
                </c:pt>
                <c:pt idx="18">
                  <c:v>-3.0069551509690816E-9</c:v>
                </c:pt>
                <c:pt idx="19">
                  <c:v>-2.2066044440372975E-9</c:v>
                </c:pt>
                <c:pt idx="20">
                  <c:v>-7.9718212625458668E-10</c:v>
                </c:pt>
                <c:pt idx="21">
                  <c:v>1.0653439046945333E-9</c:v>
                </c:pt>
                <c:pt idx="22">
                  <c:v>3.0344396062778099E-9</c:v>
                </c:pt>
                <c:pt idx="23">
                  <c:v>4.5828450508361702E-9</c:v>
                </c:pt>
                <c:pt idx="24">
                  <c:v>5.1764866100882823E-9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884-488C-A867-7841D762E111}"/>
            </c:ext>
          </c:extLst>
        </c:ser>
        <c:ser>
          <c:idx val="1"/>
          <c:order val="1"/>
          <c:tx>
            <c:v>0,75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Feuil1!$I$158:$AG$158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Feuil1!$I$175:$AG$175</c:f>
              <c:numCache>
                <c:formatCode>General</c:formatCode>
                <c:ptCount val="25"/>
                <c:pt idx="0">
                  <c:v>3.4267815998515787E-9</c:v>
                </c:pt>
                <c:pt idx="1">
                  <c:v>2.9304404731430836E-9</c:v>
                </c:pt>
                <c:pt idx="2">
                  <c:v>1.7259245556185168E-9</c:v>
                </c:pt>
                <c:pt idx="3">
                  <c:v>3.3398624947817771E-10</c:v>
                </c:pt>
                <c:pt idx="4">
                  <c:v>-9.5508171735601001E-10</c:v>
                </c:pt>
                <c:pt idx="5">
                  <c:v>-1.9895665612339034E-9</c:v>
                </c:pt>
                <c:pt idx="6">
                  <c:v>-2.6832708836167171E-9</c:v>
                </c:pt>
                <c:pt idx="7">
                  <c:v>-3.0361092156823947E-9</c:v>
                </c:pt>
                <c:pt idx="8">
                  <c:v>-2.9989498200985382E-9</c:v>
                </c:pt>
                <c:pt idx="9">
                  <c:v>-2.5991793543672034E-9</c:v>
                </c:pt>
                <c:pt idx="10">
                  <c:v>-1.9187511069657034E-9</c:v>
                </c:pt>
                <c:pt idx="11">
                  <c:v>-1.177366624886176E-9</c:v>
                </c:pt>
                <c:pt idx="12">
                  <c:v>-8.421137221115172E-10</c:v>
                </c:pt>
                <c:pt idx="13">
                  <c:v>-1.177366624886176E-9</c:v>
                </c:pt>
                <c:pt idx="14">
                  <c:v>-1.9187511069656984E-9</c:v>
                </c:pt>
                <c:pt idx="15">
                  <c:v>-2.5991793543672034E-9</c:v>
                </c:pt>
                <c:pt idx="16">
                  <c:v>-2.9989498200985382E-9</c:v>
                </c:pt>
                <c:pt idx="17">
                  <c:v>-3.0897091747772413E-9</c:v>
                </c:pt>
                <c:pt idx="18">
                  <c:v>-2.7904708018064103E-9</c:v>
                </c:pt>
                <c:pt idx="19">
                  <c:v>-2.0431665203287483E-9</c:v>
                </c:pt>
                <c:pt idx="20">
                  <c:v>-9.5508171735601001E-10</c:v>
                </c:pt>
                <c:pt idx="21">
                  <c:v>3.3398624947818267E-10</c:v>
                </c:pt>
                <c:pt idx="22">
                  <c:v>1.7259245556185217E-9</c:v>
                </c:pt>
                <c:pt idx="23">
                  <c:v>2.9304404731430836E-9</c:v>
                </c:pt>
                <c:pt idx="24">
                  <c:v>3.4267815998515787E-9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884-488C-A867-7841D762E111}"/>
            </c:ext>
          </c:extLst>
        </c:ser>
        <c:ser>
          <c:idx val="2"/>
          <c:order val="2"/>
          <c:tx>
            <c:v>0,55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Feuil1!$I$158:$AG$158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Feuil1!$I$171:$AG$171</c:f>
              <c:numCache>
                <c:formatCode>General</c:formatCode>
                <c:ptCount val="25"/>
                <c:pt idx="0">
                  <c:v>1.701367358228482E-9</c:v>
                </c:pt>
                <c:pt idx="1">
                  <c:v>1.5413178335728779E-9</c:v>
                </c:pt>
                <c:pt idx="2">
                  <c:v>1.0982378223293575E-9</c:v>
                </c:pt>
                <c:pt idx="3">
                  <c:v>4.6613664486510799E-10</c:v>
                </c:pt>
                <c:pt idx="4">
                  <c:v>-2.4050348118696896E-10</c:v>
                </c:pt>
                <c:pt idx="5">
                  <c:v>-9.1611489953443459E-10</c:v>
                </c:pt>
                <c:pt idx="6">
                  <c:v>-1.4819160434085056E-9</c:v>
                </c:pt>
                <c:pt idx="7">
                  <c:v>-1.8923236580284325E-9</c:v>
                </c:pt>
                <c:pt idx="8">
                  <c:v>-2.1334152909905986E-9</c:v>
                </c:pt>
                <c:pt idx="9">
                  <c:v>-2.2244090313958439E-9</c:v>
                </c:pt>
                <c:pt idx="10">
                  <c:v>-2.2136067853344215E-9</c:v>
                </c:pt>
                <c:pt idx="11">
                  <c:v>-2.1661289685634367E-9</c:v>
                </c:pt>
                <c:pt idx="12">
                  <c:v>-2.1420039592145776E-9</c:v>
                </c:pt>
                <c:pt idx="13">
                  <c:v>-2.1661289685634367E-9</c:v>
                </c:pt>
                <c:pt idx="14">
                  <c:v>-2.2136067853344215E-9</c:v>
                </c:pt>
                <c:pt idx="15">
                  <c:v>-2.2244090313958439E-9</c:v>
                </c:pt>
                <c:pt idx="16">
                  <c:v>-2.1334152909905986E-9</c:v>
                </c:pt>
                <c:pt idx="17">
                  <c:v>-1.8930856414641686E-9</c:v>
                </c:pt>
                <c:pt idx="18">
                  <c:v>-1.483440010279981E-9</c:v>
                </c:pt>
                <c:pt idx="19">
                  <c:v>-9.1687688297017066E-10</c:v>
                </c:pt>
                <c:pt idx="20">
                  <c:v>-2.4050348118696896E-10</c:v>
                </c:pt>
                <c:pt idx="21">
                  <c:v>4.6613664486510799E-10</c:v>
                </c:pt>
                <c:pt idx="22">
                  <c:v>1.0982378223293575E-9</c:v>
                </c:pt>
                <c:pt idx="23">
                  <c:v>1.5413178335728779E-9</c:v>
                </c:pt>
                <c:pt idx="24">
                  <c:v>1.701367358228482E-9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884-488C-A867-7841D762E111}"/>
            </c:ext>
          </c:extLst>
        </c:ser>
        <c:ser>
          <c:idx val="3"/>
          <c:order val="3"/>
          <c:tx>
            <c:v>0,35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Feuil1!$I$158:$AG$158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Feuil1!$I$167:$AG$167</c:f>
              <c:numCache>
                <c:formatCode>General</c:formatCode>
                <c:ptCount val="25"/>
                <c:pt idx="0">
                  <c:v>2.0545865453982129E-9</c:v>
                </c:pt>
                <c:pt idx="1">
                  <c:v>1.9548595223762181E-9</c:v>
                </c:pt>
                <c:pt idx="2">
                  <c:v>1.6761503581230678E-9</c:v>
                </c:pt>
                <c:pt idx="3">
                  <c:v>1.2723434988959042E-9</c:v>
                </c:pt>
                <c:pt idx="4">
                  <c:v>8.1176143016108728E-10</c:v>
                </c:pt>
                <c:pt idx="5">
                  <c:v>3.5565435932792536E-10</c:v>
                </c:pt>
                <c:pt idx="6">
                  <c:v>-5.6386137444169711E-11</c:v>
                </c:pt>
                <c:pt idx="7">
                  <c:v>-4.0890550200112051E-10</c:v>
                </c:pt>
                <c:pt idx="8">
                  <c:v>-7.023337215646655E-10</c:v>
                </c:pt>
                <c:pt idx="9">
                  <c:v>-9.4054137251223338E-10</c:v>
                </c:pt>
                <c:pt idx="10">
                  <c:v>-1.1217987060684737E-9</c:v>
                </c:pt>
                <c:pt idx="11">
                  <c:v>-1.2374781297035313E-9</c:v>
                </c:pt>
                <c:pt idx="12">
                  <c:v>-1.2775082390455606E-9</c:v>
                </c:pt>
                <c:pt idx="13">
                  <c:v>-1.2374781297035313E-9</c:v>
                </c:pt>
                <c:pt idx="14">
                  <c:v>-1.1217987060684737E-9</c:v>
                </c:pt>
                <c:pt idx="15">
                  <c:v>-9.4054137251223338E-10</c:v>
                </c:pt>
                <c:pt idx="16">
                  <c:v>-7.023337215646655E-10</c:v>
                </c:pt>
                <c:pt idx="17">
                  <c:v>-4.0890583879169723E-10</c:v>
                </c:pt>
                <c:pt idx="18">
                  <c:v>-5.6386811025316534E-11</c:v>
                </c:pt>
                <c:pt idx="19">
                  <c:v>3.5565402253734864E-10</c:v>
                </c:pt>
                <c:pt idx="20">
                  <c:v>8.1176143016108728E-10</c:v>
                </c:pt>
                <c:pt idx="21">
                  <c:v>1.2723434988959042E-9</c:v>
                </c:pt>
                <c:pt idx="22">
                  <c:v>1.6761503581230678E-9</c:v>
                </c:pt>
                <c:pt idx="23">
                  <c:v>1.9548595223762181E-9</c:v>
                </c:pt>
                <c:pt idx="24">
                  <c:v>2.0545865453982129E-9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884-488C-A867-7841D762E111}"/>
            </c:ext>
          </c:extLst>
        </c:ser>
        <c:ser>
          <c:idx val="4"/>
          <c:order val="4"/>
          <c:tx>
            <c:v>0.15</c:v>
          </c:tx>
          <c:xVal>
            <c:numRef>
              <c:f>Feuil1!$I$158:$AG$158</c:f>
              <c:numCache>
                <c:formatCode>General</c:formatCode>
                <c:ptCount val="25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</c:numCache>
            </c:numRef>
          </c:xVal>
          <c:yVal>
            <c:numRef>
              <c:f>Feuil1!$I$163:$AG$163</c:f>
              <c:numCache>
                <c:formatCode>General</c:formatCode>
                <c:ptCount val="25"/>
                <c:pt idx="0">
                  <c:v>3.7766586257768355E-10</c:v>
                </c:pt>
                <c:pt idx="1">
                  <c:v>3.6963096313463881E-10</c:v>
                </c:pt>
                <c:pt idx="2">
                  <c:v>3.4618148547959067E-10</c:v>
                </c:pt>
                <c:pt idx="3">
                  <c:v>3.0920488312916879E-10</c:v>
                </c:pt>
                <c:pt idx="4">
                  <c:v>2.6160329774879842E-10</c:v>
                </c:pt>
                <c:pt idx="5">
                  <c:v>2.0698199089839013E-10</c:v>
                </c:pt>
                <c:pt idx="6">
                  <c:v>1.4930213607931104E-10</c:v>
                </c:pt>
                <c:pt idx="7">
                  <c:v>9.2551590649466551E-11</c:v>
                </c:pt>
                <c:pt idx="8">
                  <c:v>4.0469207155823384E-11</c:v>
                </c:pt>
                <c:pt idx="9">
                  <c:v>-3.6641375844649027E-12</c:v>
                </c:pt>
                <c:pt idx="10">
                  <c:v>-3.7172491400470869E-11</c:v>
                </c:pt>
                <c:pt idx="11">
                  <c:v>-5.8083029909887693E-11</c:v>
                </c:pt>
                <c:pt idx="12">
                  <c:v>-6.5188612069191962E-11</c:v>
                </c:pt>
                <c:pt idx="13">
                  <c:v>-5.8083029909887693E-11</c:v>
                </c:pt>
                <c:pt idx="14">
                  <c:v>-3.7172491400470869E-11</c:v>
                </c:pt>
                <c:pt idx="15">
                  <c:v>-3.6641375844649027E-12</c:v>
                </c:pt>
                <c:pt idx="16">
                  <c:v>4.0469207155823384E-11</c:v>
                </c:pt>
                <c:pt idx="17">
                  <c:v>9.2551590649367289E-11</c:v>
                </c:pt>
                <c:pt idx="18">
                  <c:v>1.4930213607911914E-10</c:v>
                </c:pt>
                <c:pt idx="19">
                  <c:v>2.0698199089829087E-10</c:v>
                </c:pt>
                <c:pt idx="20">
                  <c:v>2.6160329774879842E-10</c:v>
                </c:pt>
                <c:pt idx="21">
                  <c:v>3.0920488312916879E-10</c:v>
                </c:pt>
                <c:pt idx="22">
                  <c:v>3.4618148547959067E-10</c:v>
                </c:pt>
                <c:pt idx="23">
                  <c:v>3.6963096313463881E-10</c:v>
                </c:pt>
                <c:pt idx="24">
                  <c:v>3.7766586257768355E-10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01056"/>
        <c:axId val="191502976"/>
      </c:scatterChart>
      <c:valAx>
        <c:axId val="191501056"/>
        <c:scaling>
          <c:orientation val="minMax"/>
          <c:max val="12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Teta degré</a:t>
                </a:r>
              </a:p>
            </c:rich>
          </c:tx>
          <c:layout>
            <c:manualLayout>
              <c:xMode val="edge"/>
              <c:yMode val="edge"/>
              <c:x val="0.49189515672217876"/>
              <c:y val="0.154802382270253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502976"/>
        <c:crosses val="max"/>
        <c:crossBetween val="midCat"/>
      </c:valAx>
      <c:valAx>
        <c:axId val="19150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deformation m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501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83311461067366"/>
          <c:y val="0.90335596990523115"/>
          <c:w val="0.66803053735451245"/>
          <c:h val="7.1202982688472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fr-FR" sz="1400" b="1"/>
              <a:t>déformation radiale de la surface en fonction de l'angle téta sur la surface </a:t>
            </a:r>
          </a:p>
        </c:rich>
      </c:tx>
      <c:layout>
        <c:manualLayout>
          <c:xMode val="edge"/>
          <c:yMode val="edge"/>
          <c:x val="0.14999300087489065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386351706036745"/>
          <c:y val="0.21589129483814523"/>
          <c:w val="0.76928937007874021"/>
          <c:h val="0.71418963254593171"/>
        </c:manualLayout>
      </c:layout>
      <c:scatterChart>
        <c:scatterStyle val="lineMarker"/>
        <c:varyColors val="0"/>
        <c:ser>
          <c:idx val="0"/>
          <c:order val="0"/>
          <c:tx>
            <c:v>0°</c:v>
          </c:tx>
          <c:xVal>
            <c:numRef>
              <c:f>Feuil1!$B$160:$B$180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Feuil1!$I$160:$I$180</c:f>
              <c:numCache>
                <c:formatCode>General</c:formatCode>
                <c:ptCount val="21"/>
                <c:pt idx="0">
                  <c:v>0</c:v>
                </c:pt>
                <c:pt idx="1">
                  <c:v>2.8592160964511937E-11</c:v>
                </c:pt>
                <c:pt idx="2">
                  <c:v>1.4408851769543934E-10</c:v>
                </c:pt>
                <c:pt idx="3">
                  <c:v>3.7766586257768355E-10</c:v>
                </c:pt>
                <c:pt idx="4">
                  <c:v>7.3768153376406912E-10</c:v>
                </c:pt>
                <c:pt idx="5">
                  <c:v>1.2019973974551976E-9</c:v>
                </c:pt>
                <c:pt idx="6">
                  <c:v>1.6995383145001936E-9</c:v>
                </c:pt>
                <c:pt idx="7">
                  <c:v>2.0545865453982129E-9</c:v>
                </c:pt>
                <c:pt idx="8">
                  <c:v>2.0215955036108733E-9</c:v>
                </c:pt>
                <c:pt idx="9">
                  <c:v>1.8322975959154268E-9</c:v>
                </c:pt>
                <c:pt idx="10">
                  <c:v>1.6935376009061433E-9</c:v>
                </c:pt>
                <c:pt idx="11">
                  <c:v>1.701367358228482E-9</c:v>
                </c:pt>
                <c:pt idx="12">
                  <c:v>1.8999760116712201E-9</c:v>
                </c:pt>
                <c:pt idx="13">
                  <c:v>2.2945717999029163E-9</c:v>
                </c:pt>
                <c:pt idx="14">
                  <c:v>2.8443603069124402E-9</c:v>
                </c:pt>
                <c:pt idx="15">
                  <c:v>3.4267815998515787E-9</c:v>
                </c:pt>
                <c:pt idx="16">
                  <c:v>3.7953209553142028E-9</c:v>
                </c:pt>
                <c:pt idx="17">
                  <c:v>4.0655483682793852E-9</c:v>
                </c:pt>
                <c:pt idx="18">
                  <c:v>4.4856632150061993E-9</c:v>
                </c:pt>
                <c:pt idx="19">
                  <c:v>5.1764866100882823E-9</c:v>
                </c:pt>
                <c:pt idx="20">
                  <c:v>6.2027383782222903E-9</c:v>
                </c:pt>
              </c:numCache>
            </c:numRef>
          </c:yVal>
          <c:smooth val="0"/>
        </c:ser>
        <c:ser>
          <c:idx val="1"/>
          <c:order val="1"/>
          <c:tx>
            <c:v>30°</c:v>
          </c:tx>
          <c:xVal>
            <c:numRef>
              <c:f>Feuil1!$B$160:$B$180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Feuil1!$O$160:$O$180</c:f>
              <c:numCache>
                <c:formatCode>General</c:formatCode>
                <c:ptCount val="21"/>
                <c:pt idx="0">
                  <c:v>0</c:v>
                </c:pt>
                <c:pt idx="1">
                  <c:v>1.9686548138560413E-11</c:v>
                </c:pt>
                <c:pt idx="2">
                  <c:v>7.4364011526412531E-11</c:v>
                </c:pt>
                <c:pt idx="3">
                  <c:v>1.4930213607931104E-10</c:v>
                </c:pt>
                <c:pt idx="4">
                  <c:v>2.1611633681354323E-10</c:v>
                </c:pt>
                <c:pt idx="5">
                  <c:v>2.320741852287435E-10</c:v>
                </c:pt>
                <c:pt idx="6">
                  <c:v>1.492436014029828E-10</c:v>
                </c:pt>
                <c:pt idx="7">
                  <c:v>-5.6386137444169711E-11</c:v>
                </c:pt>
                <c:pt idx="8">
                  <c:v>-3.5178896217811048E-10</c:v>
                </c:pt>
                <c:pt idx="9">
                  <c:v>-7.1101512284639308E-10</c:v>
                </c:pt>
                <c:pt idx="10">
                  <c:v>-1.0977019168092963E-9</c:v>
                </c:pt>
                <c:pt idx="11">
                  <c:v>-1.4819160434085056E-9</c:v>
                </c:pt>
                <c:pt idx="12">
                  <c:v>-1.846093981069117E-9</c:v>
                </c:pt>
                <c:pt idx="13">
                  <c:v>-2.1771317417461752E-9</c:v>
                </c:pt>
                <c:pt idx="14">
                  <c:v>-2.4590251124877063E-9</c:v>
                </c:pt>
                <c:pt idx="15">
                  <c:v>-2.6832708836167171E-9</c:v>
                </c:pt>
                <c:pt idx="16">
                  <c:v>-2.8943682121345122E-9</c:v>
                </c:pt>
                <c:pt idx="17">
                  <c:v>-3.0486564246863461E-9</c:v>
                </c:pt>
                <c:pt idx="18">
                  <c:v>-3.0843247629624105E-9</c:v>
                </c:pt>
                <c:pt idx="19">
                  <c:v>-2.9829944326516717E-9</c:v>
                </c:pt>
                <c:pt idx="20">
                  <c:v>-2.7373878004143893E-9</c:v>
                </c:pt>
              </c:numCache>
            </c:numRef>
          </c:yVal>
          <c:smooth val="0"/>
        </c:ser>
        <c:ser>
          <c:idx val="2"/>
          <c:order val="2"/>
          <c:tx>
            <c:v>15°</c:v>
          </c:tx>
          <c:xVal>
            <c:numRef>
              <c:f>Feuil1!$B$160:$B$180</c:f>
              <c:numCache>
                <c:formatCode>General</c:formatCode>
                <c:ptCount val="21"/>
                <c:pt idx="0">
                  <c:v>0</c:v>
                </c:pt>
                <c:pt idx="1">
                  <c:v>0.05</c:v>
                </c:pt>
                <c:pt idx="2">
                  <c:v>0.1</c:v>
                </c:pt>
                <c:pt idx="3">
                  <c:v>0.15000000000000002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0.39999999999999997</c:v>
                </c:pt>
                <c:pt idx="9">
                  <c:v>0.44999999999999996</c:v>
                </c:pt>
                <c:pt idx="10">
                  <c:v>0.49999999999999994</c:v>
                </c:pt>
                <c:pt idx="11">
                  <c:v>0.54999999999999993</c:v>
                </c:pt>
                <c:pt idx="12">
                  <c:v>0.6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0.80000000000000016</c:v>
                </c:pt>
                <c:pt idx="17">
                  <c:v>0.8500000000000002</c:v>
                </c:pt>
                <c:pt idx="18">
                  <c:v>0.90000000000000024</c:v>
                </c:pt>
                <c:pt idx="19">
                  <c:v>0.95000000000000029</c:v>
                </c:pt>
                <c:pt idx="20">
                  <c:v>1.0000000000000002</c:v>
                </c:pt>
              </c:numCache>
            </c:numRef>
          </c:xVal>
          <c:yVal>
            <c:numRef>
              <c:f>Feuil1!$L$160:$L$180</c:f>
              <c:numCache>
                <c:formatCode>General</c:formatCode>
                <c:ptCount val="21"/>
                <c:pt idx="0">
                  <c:v>0</c:v>
                </c:pt>
                <c:pt idx="1">
                  <c:v>2.5981551172134393E-11</c:v>
                </c:pt>
                <c:pt idx="2">
                  <c:v>1.235271322813535E-10</c:v>
                </c:pt>
                <c:pt idx="3">
                  <c:v>3.0920488312916879E-10</c:v>
                </c:pt>
                <c:pt idx="4">
                  <c:v>5.7609796741572394E-10</c:v>
                </c:pt>
                <c:pt idx="5">
                  <c:v>8.8492580599689118E-10</c:v>
                </c:pt>
                <c:pt idx="6">
                  <c:v>1.1558210763062433E-9</c:v>
                </c:pt>
                <c:pt idx="7">
                  <c:v>1.2723434988959042E-9</c:v>
                </c:pt>
                <c:pt idx="8">
                  <c:v>1.1566174826341476E-9</c:v>
                </c:pt>
                <c:pt idx="9">
                  <c:v>9.1428090867277298E-10</c:v>
                </c:pt>
                <c:pt idx="10">
                  <c:v>6.6259900729612535E-10</c:v>
                </c:pt>
                <c:pt idx="11">
                  <c:v>4.6613664486510799E-10</c:v>
                </c:pt>
                <c:pt idx="12">
                  <c:v>3.4865579161079856E-10</c:v>
                </c:pt>
                <c:pt idx="13">
                  <c:v>3.0383333828572253E-10</c:v>
                </c:pt>
                <c:pt idx="14">
                  <c:v>3.0658304000951536E-10</c:v>
                </c:pt>
                <c:pt idx="15">
                  <c:v>3.3398624947817771E-10</c:v>
                </c:pt>
                <c:pt idx="16">
                  <c:v>4.0165761812237506E-10</c:v>
                </c:pt>
                <c:pt idx="17">
                  <c:v>5.2774849087730203E-10</c:v>
                </c:pt>
                <c:pt idx="18">
                  <c:v>7.3889216880262718E-10</c:v>
                </c:pt>
                <c:pt idx="19">
                  <c:v>1.0653439046945275E-9</c:v>
                </c:pt>
                <c:pt idx="20">
                  <c:v>1.5168052749707755E-9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556224"/>
        <c:axId val="191558016"/>
      </c:scatterChart>
      <c:valAx>
        <c:axId val="191556224"/>
        <c:scaling>
          <c:orientation val="minMax"/>
          <c:max val="1"/>
        </c:scaling>
        <c:delete val="0"/>
        <c:axPos val="b"/>
        <c:numFmt formatCode="General" sourceLinked="1"/>
        <c:majorTickMark val="out"/>
        <c:minorTickMark val="none"/>
        <c:tickLblPos val="nextTo"/>
        <c:crossAx val="191558016"/>
        <c:crosses val="autoZero"/>
        <c:crossBetween val="midCat"/>
      </c:valAx>
      <c:valAx>
        <c:axId val="191558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fr-FR" sz="1200"/>
                  <a:t>Deformation m</a:t>
                </a:r>
              </a:p>
            </c:rich>
          </c:tx>
          <c:layout>
            <c:manualLayout>
              <c:xMode val="edge"/>
              <c:yMode val="edge"/>
              <c:x val="1.3319335083114611E-2"/>
              <c:y val="0.365266112569262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915562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5408333333333332"/>
          <c:y val="0.14436132983377081"/>
          <c:w val="0.12091666666666667"/>
          <c:h val="0.251151574803149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chart" Target="../charts/chart4.xml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chart" Target="../charts/chart3.xml"/><Relationship Id="rId2" Type="http://schemas.openxmlformats.org/officeDocument/2006/relationships/image" Target="../media/image2.png"/><Relationship Id="rId16" Type="http://schemas.openxmlformats.org/officeDocument/2006/relationships/chart" Target="../charts/chart2.xml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chart" Target="../charts/chart1.xml"/><Relationship Id="rId10" Type="http://schemas.openxmlformats.org/officeDocument/2006/relationships/image" Target="../media/image10.png"/><Relationship Id="rId19" Type="http://schemas.openxmlformats.org/officeDocument/2006/relationships/chart" Target="../charts/chart5.xml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284018</xdr:colOff>
      <xdr:row>4</xdr:row>
      <xdr:rowOff>123306</xdr:rowOff>
    </xdr:from>
    <xdr:to>
      <xdr:col>10</xdr:col>
      <xdr:colOff>200891</xdr:colOff>
      <xdr:row>7</xdr:row>
      <xdr:rowOff>92826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80CBA4EE-A0CF-381B-88DC-31E4C1E11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5145" y="933797"/>
          <a:ext cx="5749636" cy="509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22860</xdr:colOff>
      <xdr:row>7</xdr:row>
      <xdr:rowOff>0</xdr:rowOff>
    </xdr:from>
    <xdr:to>
      <xdr:col>8</xdr:col>
      <xdr:colOff>464820</xdr:colOff>
      <xdr:row>9</xdr:row>
      <xdr:rowOff>144780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xmlns="" id="{B942DB20-6244-B410-F830-462F7EB24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7740" y="731520"/>
          <a:ext cx="2026920" cy="510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7620</xdr:colOff>
      <xdr:row>10</xdr:row>
      <xdr:rowOff>99060</xdr:rowOff>
    </xdr:from>
    <xdr:to>
      <xdr:col>12</xdr:col>
      <xdr:colOff>651164</xdr:colOff>
      <xdr:row>13</xdr:row>
      <xdr:rowOff>152400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xmlns="" id="{6804368E-271D-1F6F-64CB-CDE45067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0275" y="1380605"/>
          <a:ext cx="5686598" cy="6352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15239</xdr:colOff>
      <xdr:row>14</xdr:row>
      <xdr:rowOff>47360</xdr:rowOff>
    </xdr:from>
    <xdr:to>
      <xdr:col>12</xdr:col>
      <xdr:colOff>205740</xdr:colOff>
      <xdr:row>16</xdr:row>
      <xdr:rowOff>30480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xmlns="" id="{3EA944B3-3807-CCBE-952E-D12677C41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119" y="2074280"/>
          <a:ext cx="4945381" cy="348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60960</xdr:colOff>
      <xdr:row>24</xdr:row>
      <xdr:rowOff>68580</xdr:rowOff>
    </xdr:from>
    <xdr:to>
      <xdr:col>11</xdr:col>
      <xdr:colOff>335280</xdr:colOff>
      <xdr:row>26</xdr:row>
      <xdr:rowOff>129540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xmlns="" id="{CFD259D5-4657-8D11-7D0D-A6DD1836C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5840" y="3055620"/>
          <a:ext cx="4236720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83820</xdr:colOff>
      <xdr:row>27</xdr:row>
      <xdr:rowOff>91440</xdr:rowOff>
    </xdr:from>
    <xdr:to>
      <xdr:col>9</xdr:col>
      <xdr:colOff>533400</xdr:colOff>
      <xdr:row>29</xdr:row>
      <xdr:rowOff>152400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xmlns="" id="{1CE11349-5979-4068-9A8F-A82359B1B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3627120"/>
          <a:ext cx="2827020" cy="426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76200</xdr:colOff>
      <xdr:row>30</xdr:row>
      <xdr:rowOff>53340</xdr:rowOff>
    </xdr:from>
    <xdr:to>
      <xdr:col>8</xdr:col>
      <xdr:colOff>144780</xdr:colOff>
      <xdr:row>32</xdr:row>
      <xdr:rowOff>99060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xmlns="" id="{B6F36D36-20C9-C152-A368-FBA60CF5A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1080" y="4137660"/>
          <a:ext cx="165354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152400</xdr:colOff>
      <xdr:row>30</xdr:row>
      <xdr:rowOff>30480</xdr:rowOff>
    </xdr:from>
    <xdr:to>
      <xdr:col>11</xdr:col>
      <xdr:colOff>243840</xdr:colOff>
      <xdr:row>32</xdr:row>
      <xdr:rowOff>76200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xmlns="" id="{032200DA-1825-B093-4933-A2E78A39C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4720" y="4114800"/>
          <a:ext cx="167640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91440</xdr:colOff>
      <xdr:row>34</xdr:row>
      <xdr:rowOff>7620</xdr:rowOff>
    </xdr:from>
    <xdr:to>
      <xdr:col>8</xdr:col>
      <xdr:colOff>510540</xdr:colOff>
      <xdr:row>36</xdr:row>
      <xdr:rowOff>53340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xmlns="" id="{1907A2C1-52BC-9E8A-7F07-1BF34C12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6320" y="4823460"/>
          <a:ext cx="200406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53340</xdr:colOff>
      <xdr:row>34</xdr:row>
      <xdr:rowOff>7620</xdr:rowOff>
    </xdr:from>
    <xdr:to>
      <xdr:col>11</xdr:col>
      <xdr:colOff>739140</xdr:colOff>
      <xdr:row>36</xdr:row>
      <xdr:rowOff>53340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xmlns="" id="{875F0A59-793D-8F38-7184-A005D8B2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660" y="4823460"/>
          <a:ext cx="2270760" cy="411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541019</xdr:colOff>
      <xdr:row>18</xdr:row>
      <xdr:rowOff>175260</xdr:rowOff>
    </xdr:from>
    <xdr:to>
      <xdr:col>12</xdr:col>
      <xdr:colOff>91146</xdr:colOff>
      <xdr:row>20</xdr:row>
      <xdr:rowOff>60960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xmlns="" id="{3C4D63D5-7960-24E6-86AF-901B053CD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599" y="2781300"/>
          <a:ext cx="4305007" cy="28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548640</xdr:colOff>
      <xdr:row>20</xdr:row>
      <xdr:rowOff>114300</xdr:rowOff>
    </xdr:from>
    <xdr:to>
      <xdr:col>9</xdr:col>
      <xdr:colOff>206326</xdr:colOff>
      <xdr:row>22</xdr:row>
      <xdr:rowOff>0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2F02836D-80FD-6002-9C3E-038DB1075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3299460"/>
          <a:ext cx="2035126" cy="281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403860</xdr:colOff>
      <xdr:row>20</xdr:row>
      <xdr:rowOff>106680</xdr:rowOff>
    </xdr:from>
    <xdr:to>
      <xdr:col>10</xdr:col>
      <xdr:colOff>558698</xdr:colOff>
      <xdr:row>22</xdr:row>
      <xdr:rowOff>38100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E753C212-DEA1-3FD8-FE9D-44D436B66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2880" y="3291840"/>
          <a:ext cx="947318" cy="327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220980</xdr:colOff>
      <xdr:row>18</xdr:row>
      <xdr:rowOff>152400</xdr:rowOff>
    </xdr:from>
    <xdr:to>
      <xdr:col>13</xdr:col>
      <xdr:colOff>490728</xdr:colOff>
      <xdr:row>20</xdr:row>
      <xdr:rowOff>68580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C72AA26D-92B7-F183-95BF-EBF48B1C5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440" y="2941320"/>
          <a:ext cx="1062228" cy="31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4850</xdr:colOff>
      <xdr:row>101</xdr:row>
      <xdr:rowOff>179415</xdr:rowOff>
    </xdr:from>
    <xdr:to>
      <xdr:col>14</xdr:col>
      <xdr:colOff>657399</xdr:colOff>
      <xdr:row>117</xdr:row>
      <xdr:rowOff>13161</xdr:rowOff>
    </xdr:to>
    <xdr:graphicFrame macro="">
      <xdr:nvGraphicFramePr>
        <xdr:cNvPr id="20" name="Graphique 19">
          <a:extLst>
            <a:ext uri="{FF2B5EF4-FFF2-40B4-BE49-F238E27FC236}">
              <a16:creationId xmlns:a16="http://schemas.microsoft.com/office/drawing/2014/main" xmlns="" id="{3604AED0-E504-2AC1-44F3-C681B9740B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3467</xdr:colOff>
      <xdr:row>101</xdr:row>
      <xdr:rowOff>173180</xdr:rowOff>
    </xdr:from>
    <xdr:to>
      <xdr:col>7</xdr:col>
      <xdr:colOff>516085</xdr:colOff>
      <xdr:row>117</xdr:row>
      <xdr:rowOff>34635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xmlns="" id="{F44E87CE-EF9B-57F8-566D-83E7940610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51956</xdr:colOff>
      <xdr:row>184</xdr:row>
      <xdr:rowOff>51955</xdr:rowOff>
    </xdr:from>
    <xdr:to>
      <xdr:col>7</xdr:col>
      <xdr:colOff>523010</xdr:colOff>
      <xdr:row>199</xdr:row>
      <xdr:rowOff>93519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1723DED4-C4F1-44E2-5E28-E598A5E2B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8</xdr:col>
      <xdr:colOff>654626</xdr:colOff>
      <xdr:row>184</xdr:row>
      <xdr:rowOff>103909</xdr:rowOff>
    </xdr:from>
    <xdr:to>
      <xdr:col>14</xdr:col>
      <xdr:colOff>166256</xdr:colOff>
      <xdr:row>201</xdr:row>
      <xdr:rowOff>51956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6B73AA8-8007-AD06-BB3F-2A9DF2A61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</xdr:col>
      <xdr:colOff>110837</xdr:colOff>
      <xdr:row>200</xdr:row>
      <xdr:rowOff>69274</xdr:rowOff>
    </xdr:from>
    <xdr:to>
      <xdr:col>7</xdr:col>
      <xdr:colOff>581891</xdr:colOff>
      <xdr:row>215</xdr:row>
      <xdr:rowOff>110838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5"/>
  <sheetViews>
    <sheetView tabSelected="1" zoomScale="110" zoomScaleNormal="110" workbookViewId="0">
      <selection activeCell="D21" sqref="D21"/>
    </sheetView>
  </sheetViews>
  <sheetFormatPr baseColWidth="10" defaultRowHeight="14.4" x14ac:dyDescent="0.3"/>
  <cols>
    <col min="2" max="2" width="24.21875" customWidth="1"/>
    <col min="4" max="5" width="12.6640625" bestFit="1" customWidth="1"/>
    <col min="9" max="12" width="12.6640625" bestFit="1" customWidth="1"/>
    <col min="23" max="23" width="12" bestFit="1" customWidth="1"/>
    <col min="35" max="35" width="12.6640625" bestFit="1" customWidth="1"/>
  </cols>
  <sheetData>
    <row r="1" spans="2:7" ht="21" x14ac:dyDescent="0.4">
      <c r="B1" s="33" t="s">
        <v>93</v>
      </c>
      <c r="C1" s="19"/>
      <c r="D1" s="19"/>
      <c r="E1" s="19"/>
    </row>
    <row r="2" spans="2:7" x14ac:dyDescent="0.3">
      <c r="B2" t="s">
        <v>99</v>
      </c>
    </row>
    <row r="3" spans="2:7" x14ac:dyDescent="0.3">
      <c r="B3" t="s">
        <v>108</v>
      </c>
    </row>
    <row r="4" spans="2:7" x14ac:dyDescent="0.3">
      <c r="B4" t="s">
        <v>94</v>
      </c>
      <c r="G4" t="s">
        <v>103</v>
      </c>
    </row>
    <row r="7" spans="2:7" x14ac:dyDescent="0.3">
      <c r="B7" t="s">
        <v>2</v>
      </c>
      <c r="C7" t="s">
        <v>3</v>
      </c>
    </row>
    <row r="8" spans="2:7" x14ac:dyDescent="0.3">
      <c r="B8" t="s">
        <v>4</v>
      </c>
      <c r="C8" t="s">
        <v>5</v>
      </c>
    </row>
    <row r="10" spans="2:7" ht="15.6" x14ac:dyDescent="0.3">
      <c r="B10" s="1" t="s">
        <v>6</v>
      </c>
      <c r="C10" t="s">
        <v>92</v>
      </c>
    </row>
    <row r="11" spans="2:7" ht="15.6" x14ac:dyDescent="0.3">
      <c r="B11" s="1" t="s">
        <v>7</v>
      </c>
      <c r="C11" t="s">
        <v>8</v>
      </c>
    </row>
    <row r="12" spans="2:7" ht="15.6" x14ac:dyDescent="0.3">
      <c r="B12" s="3" t="s">
        <v>9</v>
      </c>
      <c r="G12" s="1" t="s">
        <v>0</v>
      </c>
    </row>
    <row r="19" spans="2:7" ht="15.6" x14ac:dyDescent="0.3">
      <c r="G19" s="2" t="s">
        <v>1</v>
      </c>
    </row>
    <row r="20" spans="2:7" ht="15.6" x14ac:dyDescent="0.3">
      <c r="G20" s="1"/>
    </row>
    <row r="21" spans="2:7" ht="15.6" x14ac:dyDescent="0.3">
      <c r="G21" s="1" t="s">
        <v>48</v>
      </c>
    </row>
    <row r="22" spans="2:7" ht="15.6" x14ac:dyDescent="0.3">
      <c r="G22" s="1"/>
    </row>
    <row r="26" spans="2:7" ht="15" thickBot="1" x14ac:dyDescent="0.35"/>
    <row r="27" spans="2:7" x14ac:dyDescent="0.3">
      <c r="B27" s="49" t="s">
        <v>104</v>
      </c>
    </row>
    <row r="28" spans="2:7" x14ac:dyDescent="0.3">
      <c r="B28" s="50" t="s">
        <v>105</v>
      </c>
    </row>
    <row r="29" spans="2:7" x14ac:dyDescent="0.3">
      <c r="B29" s="50" t="s">
        <v>106</v>
      </c>
    </row>
    <row r="30" spans="2:7" ht="15" thickBot="1" x14ac:dyDescent="0.35">
      <c r="B30" s="51" t="s">
        <v>107</v>
      </c>
    </row>
    <row r="33" spans="1:12" ht="18" x14ac:dyDescent="0.35">
      <c r="B33" s="34" t="s">
        <v>95</v>
      </c>
      <c r="C33" s="34"/>
    </row>
    <row r="36" spans="1:12" ht="15.6" x14ac:dyDescent="0.3">
      <c r="A36" s="25" t="s">
        <v>87</v>
      </c>
    </row>
    <row r="38" spans="1:12" x14ac:dyDescent="0.3">
      <c r="B38" t="s">
        <v>10</v>
      </c>
      <c r="C38" s="28">
        <v>91000000000</v>
      </c>
      <c r="D38" t="s">
        <v>39</v>
      </c>
    </row>
    <row r="39" spans="1:12" x14ac:dyDescent="0.3">
      <c r="B39" t="s">
        <v>11</v>
      </c>
      <c r="C39" s="29">
        <v>0.24299999999999999</v>
      </c>
    </row>
    <row r="40" spans="1:12" x14ac:dyDescent="0.3">
      <c r="B40" t="s">
        <v>12</v>
      </c>
      <c r="C40" s="29">
        <v>2.5299999999999998</v>
      </c>
      <c r="D40" t="s">
        <v>14</v>
      </c>
      <c r="E40">
        <f>1000*C40</f>
        <v>2530</v>
      </c>
      <c r="F40" t="s">
        <v>40</v>
      </c>
    </row>
    <row r="41" spans="1:12" x14ac:dyDescent="0.3">
      <c r="C41" s="18"/>
    </row>
    <row r="42" spans="1:12" ht="16.2" thickBot="1" x14ac:dyDescent="0.35">
      <c r="A42" s="25" t="s">
        <v>88</v>
      </c>
      <c r="B42" s="25"/>
      <c r="C42" s="18"/>
    </row>
    <row r="43" spans="1:12" ht="28.2" customHeight="1" x14ac:dyDescent="0.3">
      <c r="B43" t="s">
        <v>96</v>
      </c>
      <c r="C43" s="29">
        <v>4</v>
      </c>
      <c r="D43" t="s">
        <v>13</v>
      </c>
      <c r="E43">
        <f>C43/100</f>
        <v>0.04</v>
      </c>
      <c r="F43" t="s">
        <v>41</v>
      </c>
      <c r="I43" s="9" t="s">
        <v>17</v>
      </c>
      <c r="J43" s="10" t="s">
        <v>44</v>
      </c>
      <c r="K43" s="10" t="s">
        <v>18</v>
      </c>
      <c r="L43" s="11" t="s">
        <v>45</v>
      </c>
    </row>
    <row r="44" spans="1:12" x14ac:dyDescent="0.3">
      <c r="B44" t="s">
        <v>97</v>
      </c>
      <c r="C44" s="29">
        <v>40</v>
      </c>
      <c r="D44" t="s">
        <v>13</v>
      </c>
      <c r="E44">
        <f>C44/2/100</f>
        <v>0.2</v>
      </c>
      <c r="F44" t="s">
        <v>41</v>
      </c>
      <c r="I44" s="12" t="s">
        <v>19</v>
      </c>
      <c r="J44" s="14" t="s">
        <v>20</v>
      </c>
      <c r="K44" s="14" t="s">
        <v>21</v>
      </c>
      <c r="L44" s="15" t="s">
        <v>22</v>
      </c>
    </row>
    <row r="45" spans="1:12" ht="15.6" x14ac:dyDescent="0.3">
      <c r="A45" s="25" t="s">
        <v>89</v>
      </c>
      <c r="C45" s="5"/>
      <c r="F45">
        <f>(C44/2)^4/C43^2</f>
        <v>10000</v>
      </c>
      <c r="I45" s="12"/>
      <c r="J45" s="14"/>
      <c r="K45" s="14"/>
      <c r="L45" s="15"/>
    </row>
    <row r="46" spans="1:12" ht="27" customHeight="1" x14ac:dyDescent="0.3">
      <c r="B46" s="4" t="s">
        <v>63</v>
      </c>
      <c r="C46" s="29">
        <v>6</v>
      </c>
      <c r="I46" s="12" t="s">
        <v>23</v>
      </c>
      <c r="J46" s="14" t="s">
        <v>24</v>
      </c>
      <c r="K46" s="14" t="s">
        <v>25</v>
      </c>
      <c r="L46" s="15" t="s">
        <v>26</v>
      </c>
    </row>
    <row r="47" spans="1:12" ht="26.4" customHeight="1" x14ac:dyDescent="0.3">
      <c r="B47" s="4" t="s">
        <v>64</v>
      </c>
      <c r="C47" s="29">
        <v>30.643069111421255</v>
      </c>
      <c r="D47" t="s">
        <v>13</v>
      </c>
      <c r="E47" s="27" t="s">
        <v>65</v>
      </c>
      <c r="F47">
        <f>C47/C44</f>
        <v>0.76607672778553138</v>
      </c>
      <c r="I47" s="12" t="s">
        <v>27</v>
      </c>
      <c r="J47" s="14" t="s">
        <v>28</v>
      </c>
      <c r="K47" s="14" t="s">
        <v>29</v>
      </c>
      <c r="L47" s="15" t="s">
        <v>30</v>
      </c>
    </row>
    <row r="48" spans="1:12" ht="28.8" x14ac:dyDescent="0.3">
      <c r="B48" s="4" t="s">
        <v>98</v>
      </c>
      <c r="C48" s="29">
        <v>3</v>
      </c>
      <c r="E48" s="27"/>
      <c r="I48" s="12" t="s">
        <v>31</v>
      </c>
      <c r="J48" s="14" t="s">
        <v>32</v>
      </c>
      <c r="K48" s="14" t="s">
        <v>33</v>
      </c>
      <c r="L48" s="15" t="s">
        <v>34</v>
      </c>
    </row>
    <row r="49" spans="2:17" ht="29.4" customHeight="1" thickBot="1" x14ac:dyDescent="0.35">
      <c r="B49" s="4" t="s">
        <v>66</v>
      </c>
      <c r="C49" s="29">
        <v>14.145221002187087</v>
      </c>
      <c r="D49" t="s">
        <v>13</v>
      </c>
      <c r="E49" s="27" t="s">
        <v>68</v>
      </c>
      <c r="F49">
        <f>IF(C49&gt;0.1,C49/C44,0.1/C44)</f>
        <v>0.35363052505467718</v>
      </c>
      <c r="I49" s="13" t="s">
        <v>35</v>
      </c>
      <c r="J49" s="16" t="s">
        <v>36</v>
      </c>
      <c r="K49" s="16" t="s">
        <v>37</v>
      </c>
      <c r="L49" s="17" t="s">
        <v>38</v>
      </c>
    </row>
    <row r="50" spans="2:17" ht="28.8" x14ac:dyDescent="0.3">
      <c r="B50" s="4" t="s">
        <v>67</v>
      </c>
      <c r="C50" s="29">
        <v>0.66</v>
      </c>
      <c r="I50" s="7"/>
      <c r="J50" s="7"/>
      <c r="K50" s="7"/>
      <c r="L50" s="7"/>
    </row>
    <row r="51" spans="2:17" ht="28.8" x14ac:dyDescent="0.3">
      <c r="B51" s="4" t="s">
        <v>100</v>
      </c>
      <c r="C51" s="32"/>
      <c r="I51" s="7"/>
      <c r="J51" s="7"/>
      <c r="K51" s="7"/>
      <c r="L51" s="7"/>
    </row>
    <row r="52" spans="2:17" x14ac:dyDescent="0.3">
      <c r="B52" s="4"/>
      <c r="C52" s="32"/>
      <c r="I52" s="7"/>
      <c r="J52" s="7"/>
      <c r="K52" s="7"/>
      <c r="L52" s="7"/>
    </row>
    <row r="53" spans="2:17" x14ac:dyDescent="0.3">
      <c r="B53" s="30" t="s">
        <v>101</v>
      </c>
      <c r="C53" s="31"/>
      <c r="D53" s="19"/>
      <c r="E53" s="19"/>
      <c r="F53" s="19">
        <f>INT(100*C50/C46*C58/C56)/100</f>
        <v>1.39</v>
      </c>
      <c r="G53" s="19" t="s">
        <v>79</v>
      </c>
      <c r="I53" s="7"/>
      <c r="J53" s="7"/>
      <c r="K53" s="7"/>
      <c r="L53" s="7"/>
    </row>
    <row r="54" spans="2:17" x14ac:dyDescent="0.3">
      <c r="B54" s="30" t="s">
        <v>102</v>
      </c>
      <c r="C54" s="31"/>
      <c r="D54" s="19"/>
      <c r="E54" s="19"/>
      <c r="F54" s="19">
        <f>INT(100*(1-C50)/C48*C58/C56)/100</f>
        <v>1.44</v>
      </c>
      <c r="G54" s="19" t="s">
        <v>79</v>
      </c>
      <c r="I54" s="7"/>
      <c r="J54" s="7"/>
      <c r="K54" s="7"/>
      <c r="L54" s="7"/>
    </row>
    <row r="55" spans="2:17" ht="15" thickBot="1" x14ac:dyDescent="0.35">
      <c r="B55" s="30"/>
      <c r="C55" s="31"/>
      <c r="D55" s="19"/>
      <c r="E55" s="19"/>
      <c r="F55" s="19"/>
      <c r="G55" s="19"/>
      <c r="I55" s="7"/>
      <c r="J55" s="7"/>
      <c r="K55" s="7"/>
      <c r="L55" s="7"/>
    </row>
    <row r="56" spans="2:17" ht="15.6" x14ac:dyDescent="0.3">
      <c r="B56" s="4" t="s">
        <v>42</v>
      </c>
      <c r="C56" s="18">
        <v>9.81</v>
      </c>
      <c r="D56" t="s">
        <v>43</v>
      </c>
      <c r="G56" s="35"/>
      <c r="H56" s="36" t="s">
        <v>78</v>
      </c>
      <c r="I56" s="37"/>
      <c r="J56" s="38"/>
      <c r="K56" s="38"/>
      <c r="L56" s="38"/>
      <c r="M56" s="39"/>
    </row>
    <row r="57" spans="2:17" x14ac:dyDescent="0.3">
      <c r="B57" s="4"/>
      <c r="G57" s="40"/>
      <c r="H57" s="8"/>
      <c r="I57" s="8"/>
      <c r="J57" s="8"/>
      <c r="K57" s="8"/>
      <c r="L57" s="7"/>
      <c r="M57" s="41"/>
    </row>
    <row r="58" spans="2:17" x14ac:dyDescent="0.3">
      <c r="B58" t="s">
        <v>15</v>
      </c>
      <c r="C58">
        <f>PI()*E44*E44*E43*E40*C56</f>
        <v>124.75540887558586</v>
      </c>
      <c r="D58" t="s">
        <v>46</v>
      </c>
      <c r="E58">
        <f>C58/C56</f>
        <v>12.717167061731484</v>
      </c>
      <c r="F58" t="s">
        <v>79</v>
      </c>
      <c r="G58" s="40"/>
      <c r="H58" s="42" t="s">
        <v>72</v>
      </c>
      <c r="I58" s="42">
        <f>AI182*1000000000000000</f>
        <v>3.9265852129818741E-3</v>
      </c>
      <c r="J58" s="42"/>
      <c r="K58" s="42"/>
      <c r="L58" s="42"/>
      <c r="M58" s="41"/>
    </row>
    <row r="59" spans="2:17" ht="15" thickBot="1" x14ac:dyDescent="0.35">
      <c r="B59" t="s">
        <v>16</v>
      </c>
      <c r="C59" s="6">
        <f>C38*E43^3/12*(1-C39^2)</f>
        <v>456674.8853333334</v>
      </c>
      <c r="G59" s="43"/>
      <c r="H59" s="44" t="s">
        <v>73</v>
      </c>
      <c r="I59" s="44">
        <f>AI185</f>
        <v>9.5788333310035325E-9</v>
      </c>
      <c r="J59" s="45" t="s">
        <v>85</v>
      </c>
      <c r="K59" s="46">
        <f>INT(10*(0.00000055/I59/2))/10</f>
        <v>28.7</v>
      </c>
      <c r="L59" s="47" t="s">
        <v>77</v>
      </c>
      <c r="M59" s="48"/>
    </row>
    <row r="60" spans="2:17" x14ac:dyDescent="0.3">
      <c r="B60" s="4" t="s">
        <v>47</v>
      </c>
      <c r="C60" s="6">
        <f>C58*E44*E44/8/PI()/C59</f>
        <v>4.3478283211276749E-7</v>
      </c>
      <c r="G60" s="19" t="s">
        <v>86</v>
      </c>
      <c r="M60" s="21"/>
    </row>
    <row r="61" spans="2:17" x14ac:dyDescent="0.3">
      <c r="B61" s="4"/>
      <c r="C61" s="6"/>
      <c r="H61" t="s">
        <v>72</v>
      </c>
      <c r="I61">
        <v>0.56951106038537369</v>
      </c>
      <c r="M61" s="21" t="s">
        <v>80</v>
      </c>
      <c r="N61">
        <v>25.5</v>
      </c>
      <c r="O61" t="s">
        <v>83</v>
      </c>
      <c r="P61">
        <v>1.82</v>
      </c>
      <c r="Q61" t="s">
        <v>79</v>
      </c>
    </row>
    <row r="62" spans="2:17" x14ac:dyDescent="0.3">
      <c r="B62" s="4"/>
      <c r="C62" s="6"/>
      <c r="H62" t="s">
        <v>73</v>
      </c>
      <c r="I62">
        <v>5.4554980475135851E-9</v>
      </c>
      <c r="J62" s="23" t="s">
        <v>85</v>
      </c>
      <c r="K62" s="24">
        <v>50.4</v>
      </c>
      <c r="L62" s="22" t="s">
        <v>77</v>
      </c>
      <c r="M62" s="21" t="s">
        <v>81</v>
      </c>
      <c r="N62">
        <v>0</v>
      </c>
      <c r="O62" t="s">
        <v>84</v>
      </c>
      <c r="P62">
        <v>0.86</v>
      </c>
      <c r="Q62" t="s">
        <v>79</v>
      </c>
    </row>
    <row r="63" spans="2:17" x14ac:dyDescent="0.3">
      <c r="B63" s="4"/>
      <c r="C63" s="6"/>
      <c r="G63" s="19" t="s">
        <v>82</v>
      </c>
      <c r="M63" s="21"/>
    </row>
    <row r="64" spans="2:17" x14ac:dyDescent="0.3">
      <c r="B64" s="4"/>
      <c r="C64" s="6"/>
      <c r="H64" t="s">
        <v>72</v>
      </c>
      <c r="I64">
        <v>1.89581901026709</v>
      </c>
      <c r="M64" s="21" t="s">
        <v>80</v>
      </c>
      <c r="N64">
        <v>30.5</v>
      </c>
      <c r="O64" t="s">
        <v>13</v>
      </c>
    </row>
    <row r="65" spans="2:33" x14ac:dyDescent="0.3">
      <c r="B65" s="4"/>
      <c r="C65" s="6"/>
      <c r="H65" t="s">
        <v>73</v>
      </c>
      <c r="I65">
        <v>1.0218354362151682E-8</v>
      </c>
      <c r="J65" s="23" t="s">
        <v>85</v>
      </c>
      <c r="K65" s="24">
        <v>26.9</v>
      </c>
      <c r="L65" s="22" t="s">
        <v>77</v>
      </c>
      <c r="M65" s="21" t="s">
        <v>81</v>
      </c>
      <c r="N65">
        <v>14</v>
      </c>
      <c r="O65" t="s">
        <v>13</v>
      </c>
    </row>
    <row r="66" spans="2:33" x14ac:dyDescent="0.3">
      <c r="B66" s="4"/>
      <c r="C66" s="6"/>
      <c r="J66" s="23"/>
      <c r="K66" s="24"/>
      <c r="L66" s="22"/>
      <c r="M66" s="21"/>
    </row>
    <row r="67" spans="2:33" ht="16.2" customHeight="1" x14ac:dyDescent="0.3">
      <c r="B67" s="26" t="s">
        <v>90</v>
      </c>
    </row>
    <row r="68" spans="2:33" x14ac:dyDescent="0.3">
      <c r="B68" s="4" t="s">
        <v>59</v>
      </c>
      <c r="E68">
        <f>C46*1</f>
        <v>6</v>
      </c>
      <c r="F68">
        <f>C46*2</f>
        <v>12</v>
      </c>
      <c r="G68">
        <f>3*C46</f>
        <v>18</v>
      </c>
    </row>
    <row r="69" spans="2:33" x14ac:dyDescent="0.3">
      <c r="B69" t="s">
        <v>53</v>
      </c>
      <c r="E69" s="6">
        <f>$C$60*$F$47^E68/(3+C$39)*((1-C$39)*(1/(E68-1)-$F$47^2/(E68+1))+8*(1+$C$39)/(E68*E68*(E68-1)*(1-$C$39)))</f>
        <v>4.3606109902303214E-9</v>
      </c>
      <c r="F69" s="6">
        <f>$C$60*$F$47^F68/(3+D$39)*((1-D$39)*(1/(F68-1)-$F$47^2/(F68+1))+8*(1+$C$39)/(F68*F68*(F68-1)*(1-$C$39)))</f>
        <v>3.2009424267270808E-10</v>
      </c>
      <c r="G69" s="6">
        <f>$C$60*$F$47^G68/(3+E$39)*((1-E$39)*(1/(G68-1)-$F$47^2/(G68+1))+8*(1+$C$39)/(G68*G68*(G68-1)*(1-$C$39)))</f>
        <v>3.6289939715458538E-11</v>
      </c>
    </row>
    <row r="70" spans="2:33" ht="17.399999999999999" customHeight="1" x14ac:dyDescent="0.3">
      <c r="B70" t="s">
        <v>54</v>
      </c>
      <c r="E70">
        <f>-$C$60*$F$47^E68/(3+$C$39)*(1-$C$39)*(1/E68-$F$47^2/(E68+1))</f>
        <v>-1.6991430639918367E-9</v>
      </c>
      <c r="F70">
        <f>-$C$60*$F$47^F68/(3+$C$39)*(1-$C$39)*(1/F68-$F$47^2/(F68+1))</f>
        <v>-1.5835408413295448E-10</v>
      </c>
      <c r="G70">
        <f>-$C$60*$F$47^G68/(3+$C$39)*(1-$C$39)*(1/G68-$F$47^2/(G68+1))</f>
        <v>-2.0675063037524221E-11</v>
      </c>
    </row>
    <row r="71" spans="2:33" x14ac:dyDescent="0.3">
      <c r="B71" t="s">
        <v>55</v>
      </c>
      <c r="E71">
        <f>-$C$60*$F$47^(E68+2)/E68/(E68+1)</f>
        <v>-1.2280081569058735E-9</v>
      </c>
      <c r="F71">
        <f>-$C$60*$F$47^(F68+2)/F68/(F68+1)</f>
        <v>-6.6828168616507914E-11</v>
      </c>
      <c r="G71">
        <f>-$C$60*$F$47^(G68+2)/G68/(G68+1)</f>
        <v>-6.1615739921015095E-12</v>
      </c>
    </row>
    <row r="72" spans="2:33" x14ac:dyDescent="0.3">
      <c r="B72" t="s">
        <v>56</v>
      </c>
      <c r="E72" s="6">
        <f>$C$60*$F$47^E68/E68/(E68-1)</f>
        <v>2.9294409524945849E-9</v>
      </c>
      <c r="F72" s="6">
        <f>$C$60*$F$47^F68/F68/(F68-1)</f>
        <v>1.345754027327404E-10</v>
      </c>
      <c r="G72" s="6">
        <f>$C$60*$F$47^G68/G68/(G68-1)</f>
        <v>1.173415468545079E-11</v>
      </c>
    </row>
    <row r="73" spans="2:33" x14ac:dyDescent="0.3">
      <c r="B73" t="s">
        <v>57</v>
      </c>
      <c r="E73" s="6">
        <f>E69+$C$60*$F$47^(-E68+2)/E68/(E68-1)</f>
        <v>4.6439285893333473E-8</v>
      </c>
      <c r="F73" s="6">
        <f>F69+$C$60*$F$47^(-F68+2)/F68/(F68-1)</f>
        <v>4.7632579598645831E-8</v>
      </c>
      <c r="G73" s="6">
        <f>G69+$C$60*$F$47^(-G68+2)/G68/(G68-1)</f>
        <v>1.0100682345799083E-7</v>
      </c>
    </row>
    <row r="74" spans="2:33" x14ac:dyDescent="0.3">
      <c r="B74" t="s">
        <v>58</v>
      </c>
      <c r="E74" s="6">
        <f>E70-$C$60/($F$47^E68)/E68/(E68+1)</f>
        <v>-5.2913235457769524E-8</v>
      </c>
      <c r="F74" s="6">
        <f>F70-$C$60/($F$47^F68)/F68/(F68+1)</f>
        <v>-6.8373459808915125E-8</v>
      </c>
      <c r="G74" s="6">
        <f>G70-$C$60/($F$47^G68)/G68/(G68+1)</f>
        <v>-1.5395853078408053E-7</v>
      </c>
    </row>
    <row r="75" spans="2:33" x14ac:dyDescent="0.3">
      <c r="E75" s="6"/>
      <c r="F75" s="6"/>
      <c r="G75" s="6"/>
    </row>
    <row r="76" spans="2:33" x14ac:dyDescent="0.3">
      <c r="H76" t="s">
        <v>62</v>
      </c>
      <c r="I76">
        <v>0</v>
      </c>
      <c r="J76">
        <f t="shared" ref="J76:P76" si="0">I76+5</f>
        <v>5</v>
      </c>
      <c r="K76">
        <f t="shared" si="0"/>
        <v>10</v>
      </c>
      <c r="L76">
        <f t="shared" si="0"/>
        <v>15</v>
      </c>
      <c r="M76">
        <f t="shared" si="0"/>
        <v>20</v>
      </c>
      <c r="N76">
        <f t="shared" si="0"/>
        <v>25</v>
      </c>
      <c r="O76">
        <f t="shared" si="0"/>
        <v>30</v>
      </c>
      <c r="P76">
        <f t="shared" si="0"/>
        <v>35</v>
      </c>
      <c r="Q76">
        <f t="shared" ref="Q76:Z76" si="1">P76+5</f>
        <v>40</v>
      </c>
      <c r="R76">
        <f t="shared" si="1"/>
        <v>45</v>
      </c>
      <c r="S76">
        <f t="shared" si="1"/>
        <v>50</v>
      </c>
      <c r="T76">
        <f t="shared" si="1"/>
        <v>55</v>
      </c>
      <c r="U76">
        <f t="shared" si="1"/>
        <v>60</v>
      </c>
      <c r="V76">
        <f t="shared" si="1"/>
        <v>65</v>
      </c>
      <c r="W76">
        <f t="shared" si="1"/>
        <v>70</v>
      </c>
      <c r="X76">
        <f t="shared" si="1"/>
        <v>75</v>
      </c>
      <c r="Y76">
        <f t="shared" si="1"/>
        <v>80</v>
      </c>
      <c r="Z76">
        <f t="shared" si="1"/>
        <v>85</v>
      </c>
      <c r="AA76">
        <f>Z76+5</f>
        <v>90</v>
      </c>
      <c r="AB76">
        <f t="shared" ref="AB76:AG76" si="2">AA76+5</f>
        <v>95</v>
      </c>
      <c r="AC76">
        <f t="shared" si="2"/>
        <v>100</v>
      </c>
      <c r="AD76">
        <f t="shared" si="2"/>
        <v>105</v>
      </c>
      <c r="AE76">
        <f t="shared" si="2"/>
        <v>110</v>
      </c>
      <c r="AF76">
        <f t="shared" si="2"/>
        <v>115</v>
      </c>
      <c r="AG76">
        <f t="shared" si="2"/>
        <v>120</v>
      </c>
    </row>
    <row r="77" spans="2:33" x14ac:dyDescent="0.3">
      <c r="B77" t="s">
        <v>49</v>
      </c>
      <c r="D77" t="s">
        <v>50</v>
      </c>
      <c r="E77" t="s">
        <v>51</v>
      </c>
      <c r="F77" t="s">
        <v>52</v>
      </c>
      <c r="G77" t="s">
        <v>60</v>
      </c>
      <c r="H77" t="s">
        <v>61</v>
      </c>
      <c r="I77">
        <f t="shared" ref="I77:O77" si="3">PI()/180*I76</f>
        <v>0</v>
      </c>
      <c r="J77">
        <f t="shared" si="3"/>
        <v>8.7266462599716474E-2</v>
      </c>
      <c r="K77">
        <f t="shared" si="3"/>
        <v>0.17453292519943295</v>
      </c>
      <c r="L77">
        <f t="shared" si="3"/>
        <v>0.26179938779914941</v>
      </c>
      <c r="M77">
        <f t="shared" si="3"/>
        <v>0.3490658503988659</v>
      </c>
      <c r="N77">
        <f t="shared" si="3"/>
        <v>0.43633231299858238</v>
      </c>
      <c r="O77">
        <f t="shared" si="3"/>
        <v>0.52359877559829882</v>
      </c>
      <c r="P77">
        <f t="shared" ref="P77:X77" si="4">PI()/180*P76</f>
        <v>0.6108652381980153</v>
      </c>
      <c r="Q77">
        <f t="shared" si="4"/>
        <v>0.69813170079773179</v>
      </c>
      <c r="R77">
        <f t="shared" si="4"/>
        <v>0.78539816339744828</v>
      </c>
      <c r="S77">
        <f t="shared" si="4"/>
        <v>0.87266462599716477</v>
      </c>
      <c r="T77">
        <f t="shared" si="4"/>
        <v>0.95993108859688125</v>
      </c>
      <c r="U77">
        <f>PI()/180*U76</f>
        <v>1.0471975511965976</v>
      </c>
      <c r="V77">
        <f t="shared" si="4"/>
        <v>1.1344640137963142</v>
      </c>
      <c r="W77">
        <f t="shared" si="4"/>
        <v>1.2217304763960306</v>
      </c>
      <c r="X77">
        <f t="shared" si="4"/>
        <v>1.3089969389957472</v>
      </c>
      <c r="Y77">
        <f t="shared" ref="Y77:AG77" si="5">PI()/180*Y76</f>
        <v>1.3962634015954636</v>
      </c>
      <c r="Z77">
        <f t="shared" si="5"/>
        <v>1.4835298641951802</v>
      </c>
      <c r="AA77">
        <f t="shared" si="5"/>
        <v>1.5707963267948966</v>
      </c>
      <c r="AB77">
        <f t="shared" si="5"/>
        <v>1.6580627893946132</v>
      </c>
      <c r="AC77">
        <f t="shared" si="5"/>
        <v>1.7453292519943295</v>
      </c>
      <c r="AD77">
        <f t="shared" si="5"/>
        <v>1.8325957145940461</v>
      </c>
      <c r="AE77">
        <f t="shared" si="5"/>
        <v>1.9198621771937625</v>
      </c>
      <c r="AF77">
        <f t="shared" si="5"/>
        <v>2.0071286397934789</v>
      </c>
      <c r="AG77">
        <f t="shared" si="5"/>
        <v>2.0943951023931953</v>
      </c>
    </row>
    <row r="78" spans="2:33" x14ac:dyDescent="0.3">
      <c r="B78">
        <v>0</v>
      </c>
      <c r="D78">
        <f t="shared" ref="D78:D98" si="6">IF(B78&lt;$F$47,$C$60*((1-$F$47^2)/2*((3+$C$39)-(1-$C$39)*B78*B78)/(1+$C$39)-(1-B78*B78)/8*((5+$C$39)/(1+$C$39)-B78*B78)+($F$47*$F$47+B78*B78)*LN($F$47)),$C$60*((1-B78*B78)/8*((7+3*$C$39-4*(1-$C$39)*$F$47*$F$47)/(1+$C$39)+B78*B78)+($F$47*$F$47+B78*B78)*LN(B78)))</f>
        <v>-6.2918697282095133E-8</v>
      </c>
      <c r="E78">
        <f t="shared" ref="E78:E98" si="7">IF(B78&lt;$F$47,E$73*$B78^E$68+E$74*$B78^(E$68+2),E$69*$B78^E$68+E$70*$B78^(E$68+2)+E$71/($B78^E$68)+E$72/$B78^(E$68-2))</f>
        <v>0</v>
      </c>
      <c r="F78">
        <f t="shared" ref="F78:F98" si="8">IF(B78&lt;$F$47,F$73*$B78^F$68+F$74*$B78^(F$68+2),F$69*$B78^F$68+F$70*$B78^(F$68+2)+F$71/($B78^F$68)+F$72/$B78^(F$68-2))</f>
        <v>0</v>
      </c>
      <c r="G78">
        <f t="shared" ref="G78:G98" si="9">IF(B78&lt;$F$47,G$73*$B78^G$68+G$74*$B78^(G$68+2),G$69*$B78^G$68+G$70*$B78^(G$68+2)+G$71/($B78^G$68)+G$72/$B78^(G$68-2))</f>
        <v>0</v>
      </c>
      <c r="H78" s="6"/>
      <c r="I78">
        <f>D78+E78+F78+G78</f>
        <v>-6.2918697282095133E-8</v>
      </c>
      <c r="J78">
        <f t="shared" ref="J78:AG78" si="10">$D78+$E78*COS($E$68*J$77)+$F78*COS($F$68*J$77)+$G78*COS($G$68*J$77)</f>
        <v>-6.2918697282095133E-8</v>
      </c>
      <c r="K78">
        <f t="shared" si="10"/>
        <v>-6.2918697282095133E-8</v>
      </c>
      <c r="L78">
        <f t="shared" si="10"/>
        <v>-6.2918697282095133E-8</v>
      </c>
      <c r="M78">
        <f t="shared" si="10"/>
        <v>-6.2918697282095133E-8</v>
      </c>
      <c r="N78">
        <f t="shared" si="10"/>
        <v>-6.2918697282095133E-8</v>
      </c>
      <c r="O78">
        <f t="shared" si="10"/>
        <v>-6.2918697282095133E-8</v>
      </c>
      <c r="P78">
        <f t="shared" si="10"/>
        <v>-6.2918697282095133E-8</v>
      </c>
      <c r="Q78">
        <f t="shared" si="10"/>
        <v>-6.2918697282095133E-8</v>
      </c>
      <c r="R78">
        <f t="shared" si="10"/>
        <v>-6.2918697282095133E-8</v>
      </c>
      <c r="S78">
        <f t="shared" si="10"/>
        <v>-6.2918697282095133E-8</v>
      </c>
      <c r="T78">
        <f t="shared" si="10"/>
        <v>-6.2918697282095133E-8</v>
      </c>
      <c r="U78">
        <f t="shared" si="10"/>
        <v>-6.2918697282095133E-8</v>
      </c>
      <c r="V78">
        <f t="shared" si="10"/>
        <v>-6.2918697282095133E-8</v>
      </c>
      <c r="W78">
        <f t="shared" si="10"/>
        <v>-6.2918697282095133E-8</v>
      </c>
      <c r="X78">
        <f t="shared" si="10"/>
        <v>-6.2918697282095133E-8</v>
      </c>
      <c r="Y78">
        <f t="shared" si="10"/>
        <v>-6.2918697282095133E-8</v>
      </c>
      <c r="Z78">
        <f t="shared" si="10"/>
        <v>-6.2918697282095133E-8</v>
      </c>
      <c r="AA78">
        <f t="shared" si="10"/>
        <v>-6.2918697282095133E-8</v>
      </c>
      <c r="AB78">
        <f t="shared" si="10"/>
        <v>-6.2918697282095133E-8</v>
      </c>
      <c r="AC78">
        <f t="shared" si="10"/>
        <v>-6.2918697282095133E-8</v>
      </c>
      <c r="AD78">
        <f t="shared" si="10"/>
        <v>-6.2918697282095133E-8</v>
      </c>
      <c r="AE78">
        <f t="shared" si="10"/>
        <v>-6.2918697282095133E-8</v>
      </c>
      <c r="AF78">
        <f t="shared" si="10"/>
        <v>-6.2918697282095133E-8</v>
      </c>
      <c r="AG78">
        <f t="shared" si="10"/>
        <v>-6.2918697282095133E-8</v>
      </c>
    </row>
    <row r="79" spans="2:33" x14ac:dyDescent="0.3">
      <c r="B79">
        <f>B78+0.05</f>
        <v>0.05</v>
      </c>
      <c r="D79">
        <f t="shared" si="6"/>
        <v>-6.2636449306956568E-8</v>
      </c>
      <c r="E79">
        <f t="shared" si="7"/>
        <v>7.2354691882326679E-16</v>
      </c>
      <c r="F79">
        <f t="shared" si="8"/>
        <v>1.1587315905547756E-23</v>
      </c>
      <c r="G79">
        <f t="shared" si="9"/>
        <v>3.8384219028866124E-31</v>
      </c>
      <c r="H79" s="6"/>
      <c r="I79">
        <f t="shared" ref="I79:I100" si="11">D79+E79+F79+G79</f>
        <v>-6.2636448583409642E-8</v>
      </c>
      <c r="J79">
        <f t="shared" ref="J79:M98" si="12">$D79+$E79*COS($E$68*J$77)+$F79*COS($F$68*J$77)+$G79*COS($G$68*J$77)</f>
        <v>-6.2636448680346554E-8</v>
      </c>
      <c r="K79">
        <f t="shared" si="12"/>
        <v>-6.2636448945183105E-8</v>
      </c>
      <c r="L79">
        <f t="shared" si="12"/>
        <v>-6.2636449306956581E-8</v>
      </c>
      <c r="M79">
        <f t="shared" si="12"/>
        <v>-6.263644966873003E-8</v>
      </c>
      <c r="N79">
        <f t="shared" ref="N79:N98" si="13">$D79+$E79*COS($E$68*N$77)+$F79*COS($F$68*N$77)+$G79*COS($G$78*N$77)</f>
        <v>-6.2636449933566581E-8</v>
      </c>
      <c r="O79">
        <f t="shared" ref="O79:O98" si="14">$D79+$E79*COS($E$68*O$77)+$F79*COS($F$68*O$77)+$G79*COS($G$78*O$77)</f>
        <v>-6.2636450030503467E-8</v>
      </c>
      <c r="P79">
        <f t="shared" ref="P79:P98" si="15">$D79+$E79*COS($E$68*P$77)+$F79*COS($F$68*P$77)+$G79*COS($G$78*P$77)</f>
        <v>-6.2636449933566581E-8</v>
      </c>
      <c r="Q79">
        <f t="shared" ref="Q79:Q98" si="16">$D79+$E79*COS($E$68*Q$77)+$F79*COS($F$68*Q$77)+$G79*COS($G$78*Q$77)</f>
        <v>-6.263644966873003E-8</v>
      </c>
      <c r="R79">
        <f t="shared" ref="R79:AF93" si="17">$D79+$E79*COS($E$68*R$77)+$F79*COS($F$68*R$77)+$G79*COS($G$68*R$77)</f>
        <v>-6.2636449306956581E-8</v>
      </c>
      <c r="S79">
        <f t="shared" si="17"/>
        <v>-6.2636448945183105E-8</v>
      </c>
      <c r="T79">
        <f t="shared" si="17"/>
        <v>-6.2636448680346554E-8</v>
      </c>
      <c r="U79">
        <f t="shared" si="17"/>
        <v>-6.2636448583409642E-8</v>
      </c>
      <c r="V79">
        <f t="shared" si="17"/>
        <v>-6.2636448680346554E-8</v>
      </c>
      <c r="W79">
        <f t="shared" si="17"/>
        <v>-6.2636448945183105E-8</v>
      </c>
      <c r="X79">
        <f t="shared" si="17"/>
        <v>-6.2636449306956581E-8</v>
      </c>
      <c r="Y79">
        <f t="shared" si="17"/>
        <v>-6.263644966873003E-8</v>
      </c>
      <c r="Z79">
        <f t="shared" si="17"/>
        <v>-6.2636449933566581E-8</v>
      </c>
      <c r="AA79">
        <f t="shared" si="17"/>
        <v>-6.2636450030503467E-8</v>
      </c>
      <c r="AB79">
        <f t="shared" si="17"/>
        <v>-6.2636449933566581E-8</v>
      </c>
      <c r="AC79">
        <f t="shared" si="17"/>
        <v>-6.263644966873003E-8</v>
      </c>
      <c r="AD79">
        <f t="shared" si="17"/>
        <v>-6.2636449306956581E-8</v>
      </c>
      <c r="AE79">
        <f t="shared" si="17"/>
        <v>-6.2636448945183105E-8</v>
      </c>
      <c r="AF79">
        <f t="shared" si="17"/>
        <v>-6.2636448680346554E-8</v>
      </c>
      <c r="AG79">
        <f t="shared" ref="AG79:AG98" si="18">$D79+$E79*COS($E$68*AG$77)+$F79*COS($F$68*AG$77)+$G79*COS($G$68*AG$77)</f>
        <v>-6.2636448583409642E-8</v>
      </c>
    </row>
    <row r="80" spans="2:33" x14ac:dyDescent="0.3">
      <c r="B80">
        <f t="shared" ref="B80:B98" si="19">B79+0.05</f>
        <v>0.1</v>
      </c>
      <c r="D80">
        <f t="shared" si="6"/>
        <v>-6.1793781470591935E-8</v>
      </c>
      <c r="E80">
        <f t="shared" si="7"/>
        <v>4.5910153538755806E-14</v>
      </c>
      <c r="F80">
        <f t="shared" si="8"/>
        <v>4.6948845000556747E-20</v>
      </c>
      <c r="G80">
        <f t="shared" si="9"/>
        <v>9.9467238150150196E-26</v>
      </c>
      <c r="H80" s="6"/>
      <c r="I80">
        <f t="shared" si="11"/>
        <v>-6.1793735560391448E-8</v>
      </c>
      <c r="J80">
        <f t="shared" si="12"/>
        <v>-6.1793741711209193E-8</v>
      </c>
      <c r="K80">
        <f t="shared" si="12"/>
        <v>-6.1793758515538649E-8</v>
      </c>
      <c r="L80">
        <f t="shared" si="12"/>
        <v>-6.1793781470638879E-8</v>
      </c>
      <c r="M80">
        <f t="shared" si="12"/>
        <v>-6.1793804425692178E-8</v>
      </c>
      <c r="N80">
        <f t="shared" si="13"/>
        <v>-6.1793821229927719E-8</v>
      </c>
      <c r="O80">
        <f t="shared" si="14"/>
        <v>-6.1793827380698533E-8</v>
      </c>
      <c r="P80">
        <f t="shared" si="15"/>
        <v>-6.1793821229927719E-8</v>
      </c>
      <c r="Q80">
        <f t="shared" si="16"/>
        <v>-6.1793804425692178E-8</v>
      </c>
      <c r="R80">
        <f t="shared" si="17"/>
        <v>-6.1793781470638879E-8</v>
      </c>
      <c r="S80">
        <f t="shared" si="17"/>
        <v>-6.1793758515538649E-8</v>
      </c>
      <c r="T80">
        <f t="shared" si="17"/>
        <v>-6.1793741711209193E-8</v>
      </c>
      <c r="U80">
        <f t="shared" si="17"/>
        <v>-6.1793735560391448E-8</v>
      </c>
      <c r="V80">
        <f t="shared" si="17"/>
        <v>-6.1793741711209193E-8</v>
      </c>
      <c r="W80">
        <f t="shared" si="17"/>
        <v>-6.1793758515538649E-8</v>
      </c>
      <c r="X80">
        <f t="shared" si="17"/>
        <v>-6.1793781470638879E-8</v>
      </c>
      <c r="Y80">
        <f t="shared" si="17"/>
        <v>-6.1793804425692178E-8</v>
      </c>
      <c r="Z80">
        <f t="shared" si="17"/>
        <v>-6.1793821229927719E-8</v>
      </c>
      <c r="AA80">
        <f t="shared" si="17"/>
        <v>-6.1793827380698533E-8</v>
      </c>
      <c r="AB80">
        <f t="shared" si="17"/>
        <v>-6.1793821229927719E-8</v>
      </c>
      <c r="AC80">
        <f t="shared" si="17"/>
        <v>-6.1793804425692178E-8</v>
      </c>
      <c r="AD80">
        <f t="shared" si="17"/>
        <v>-6.1793781470638879E-8</v>
      </c>
      <c r="AE80">
        <f t="shared" si="17"/>
        <v>-6.1793758515538649E-8</v>
      </c>
      <c r="AF80">
        <f t="shared" si="17"/>
        <v>-6.1793741711209193E-8</v>
      </c>
      <c r="AG80">
        <f t="shared" si="18"/>
        <v>-6.1793735560391448E-8</v>
      </c>
    </row>
    <row r="81" spans="2:33" x14ac:dyDescent="0.3">
      <c r="B81">
        <f t="shared" si="19"/>
        <v>0.15000000000000002</v>
      </c>
      <c r="D81">
        <f t="shared" si="6"/>
        <v>-6.040292204015448E-8</v>
      </c>
      <c r="E81">
        <f t="shared" si="7"/>
        <v>5.1541140736943853E-13</v>
      </c>
      <c r="F81">
        <f t="shared" si="8"/>
        <v>5.9805506317778359E-18</v>
      </c>
      <c r="G81">
        <f t="shared" si="9"/>
        <v>1.441576478103048E-22</v>
      </c>
      <c r="H81" s="6"/>
      <c r="I81">
        <f t="shared" si="11"/>
        <v>-6.0402406622766407E-8</v>
      </c>
      <c r="J81">
        <f t="shared" si="12"/>
        <v>-6.0402475677792022E-8</v>
      </c>
      <c r="K81">
        <f t="shared" si="12"/>
        <v>-6.0402664337441224E-8</v>
      </c>
      <c r="L81">
        <f t="shared" si="12"/>
        <v>-6.0402922046135036E-8</v>
      </c>
      <c r="M81">
        <f t="shared" si="12"/>
        <v>-6.0403179748848292E-8</v>
      </c>
      <c r="N81">
        <f t="shared" si="13"/>
        <v>-6.0403368396536237E-8</v>
      </c>
      <c r="O81">
        <f t="shared" si="14"/>
        <v>-6.0403437445581151E-8</v>
      </c>
      <c r="P81">
        <f t="shared" si="15"/>
        <v>-6.0403368396536237E-8</v>
      </c>
      <c r="Q81">
        <f t="shared" si="16"/>
        <v>-6.0403179748848292E-8</v>
      </c>
      <c r="R81">
        <f t="shared" si="17"/>
        <v>-6.0402922046135036E-8</v>
      </c>
      <c r="S81">
        <f t="shared" si="17"/>
        <v>-6.0402664337441224E-8</v>
      </c>
      <c r="T81">
        <f t="shared" si="17"/>
        <v>-6.0402475677792022E-8</v>
      </c>
      <c r="U81">
        <f t="shared" si="17"/>
        <v>-6.0402406622766407E-8</v>
      </c>
      <c r="V81">
        <f t="shared" si="17"/>
        <v>-6.0402475677792022E-8</v>
      </c>
      <c r="W81">
        <f t="shared" si="17"/>
        <v>-6.0402664337441224E-8</v>
      </c>
      <c r="X81">
        <f t="shared" si="17"/>
        <v>-6.0402922046135036E-8</v>
      </c>
      <c r="Y81">
        <f t="shared" si="17"/>
        <v>-6.0403179748848292E-8</v>
      </c>
      <c r="Z81">
        <f t="shared" si="17"/>
        <v>-6.0403368396536383E-8</v>
      </c>
      <c r="AA81">
        <f t="shared" si="17"/>
        <v>-6.0403437445581442E-8</v>
      </c>
      <c r="AB81">
        <f t="shared" si="17"/>
        <v>-6.0403368396536383E-8</v>
      </c>
      <c r="AC81">
        <f t="shared" si="17"/>
        <v>-6.0403179748848292E-8</v>
      </c>
      <c r="AD81">
        <f t="shared" si="17"/>
        <v>-6.0402922046135036E-8</v>
      </c>
      <c r="AE81">
        <f t="shared" si="17"/>
        <v>-6.0402664337441224E-8</v>
      </c>
      <c r="AF81">
        <f t="shared" si="17"/>
        <v>-6.0402475677792022E-8</v>
      </c>
      <c r="AG81">
        <f t="shared" si="18"/>
        <v>-6.0402406622766407E-8</v>
      </c>
    </row>
    <row r="82" spans="2:33" x14ac:dyDescent="0.3">
      <c r="B82">
        <f t="shared" si="19"/>
        <v>0.2</v>
      </c>
      <c r="D82">
        <f t="shared" si="6"/>
        <v>-5.8484251460899313E-8</v>
      </c>
      <c r="E82">
        <f t="shared" si="7"/>
        <v>2.8366564144014541E-12</v>
      </c>
      <c r="F82">
        <f t="shared" si="8"/>
        <v>1.8390073838096094E-16</v>
      </c>
      <c r="G82">
        <f t="shared" si="9"/>
        <v>2.486396052481711E-20</v>
      </c>
      <c r="H82" s="6"/>
      <c r="I82">
        <f t="shared" si="11"/>
        <v>-5.8481414620559312E-8</v>
      </c>
      <c r="J82">
        <f t="shared" si="12"/>
        <v>-5.8481794752432265E-8</v>
      </c>
      <c r="K82">
        <f t="shared" si="12"/>
        <v>-5.8482833224667341E-8</v>
      </c>
      <c r="L82">
        <f t="shared" si="12"/>
        <v>-5.8484251644800053E-8</v>
      </c>
      <c r="M82">
        <f t="shared" si="12"/>
        <v>-5.8485669881032025E-8</v>
      </c>
      <c r="N82">
        <f t="shared" si="13"/>
        <v>-5.848670798544076E-8</v>
      </c>
      <c r="O82">
        <f t="shared" si="14"/>
        <v>-5.8487087933388113E-8</v>
      </c>
      <c r="P82">
        <f t="shared" si="15"/>
        <v>-5.848670798544076E-8</v>
      </c>
      <c r="Q82">
        <f t="shared" si="16"/>
        <v>-5.8485669881032025E-8</v>
      </c>
      <c r="R82">
        <f t="shared" si="17"/>
        <v>-5.8484251644800053E-8</v>
      </c>
      <c r="S82">
        <f t="shared" si="17"/>
        <v>-5.8482833224667341E-8</v>
      </c>
      <c r="T82">
        <f t="shared" si="17"/>
        <v>-5.8481794752432265E-8</v>
      </c>
      <c r="U82">
        <f t="shared" si="17"/>
        <v>-5.8481414620559312E-8</v>
      </c>
      <c r="V82">
        <f t="shared" si="17"/>
        <v>-5.8481794752432265E-8</v>
      </c>
      <c r="W82">
        <f t="shared" si="17"/>
        <v>-5.8482833224667341E-8</v>
      </c>
      <c r="X82">
        <f t="shared" si="17"/>
        <v>-5.8484251644800053E-8</v>
      </c>
      <c r="Y82">
        <f t="shared" si="17"/>
        <v>-5.8485669881032025E-8</v>
      </c>
      <c r="Z82">
        <f t="shared" si="17"/>
        <v>-5.8486707985465622E-8</v>
      </c>
      <c r="AA82">
        <f t="shared" si="17"/>
        <v>-5.8487087933437836E-8</v>
      </c>
      <c r="AB82">
        <f t="shared" si="17"/>
        <v>-5.8486707985465622E-8</v>
      </c>
      <c r="AC82">
        <f t="shared" si="17"/>
        <v>-5.8485669881032025E-8</v>
      </c>
      <c r="AD82">
        <f t="shared" si="17"/>
        <v>-5.8484251644800053E-8</v>
      </c>
      <c r="AE82">
        <f t="shared" si="17"/>
        <v>-5.8482833224667341E-8</v>
      </c>
      <c r="AF82">
        <f t="shared" si="17"/>
        <v>-5.8481794752432265E-8</v>
      </c>
      <c r="AG82">
        <f t="shared" si="18"/>
        <v>-5.8481414620559312E-8</v>
      </c>
    </row>
    <row r="83" spans="2:33" x14ac:dyDescent="0.3">
      <c r="B83">
        <f t="shared" si="19"/>
        <v>0.25</v>
      </c>
      <c r="D83">
        <f t="shared" si="6"/>
        <v>-5.6066302356184088E-8</v>
      </c>
      <c r="E83">
        <f t="shared" si="7"/>
        <v>1.0530324384087617E-11</v>
      </c>
      <c r="F83">
        <f t="shared" si="8"/>
        <v>2.5844120002143763E-15</v>
      </c>
      <c r="G83">
        <f t="shared" si="9"/>
        <v>1.3298182644064334E-18</v>
      </c>
      <c r="H83" s="6"/>
      <c r="I83">
        <f t="shared" si="11"/>
        <v>-5.6055769446058189E-8</v>
      </c>
      <c r="J83">
        <f t="shared" si="12"/>
        <v>-5.6057181535551376E-8</v>
      </c>
      <c r="K83">
        <f t="shared" si="12"/>
        <v>-5.6061038487527859E-8</v>
      </c>
      <c r="L83">
        <f t="shared" si="12"/>
        <v>-5.6066304940596086E-8</v>
      </c>
      <c r="M83">
        <f t="shared" si="12"/>
        <v>-5.6071568809252322E-8</v>
      </c>
      <c r="N83">
        <f t="shared" si="13"/>
        <v>-5.6075420591074982E-8</v>
      </c>
      <c r="O83">
        <f t="shared" si="14"/>
        <v>-5.6076830094826363E-8</v>
      </c>
      <c r="P83">
        <f t="shared" si="15"/>
        <v>-5.6075420591074982E-8</v>
      </c>
      <c r="Q83">
        <f t="shared" si="16"/>
        <v>-5.6071568809252322E-8</v>
      </c>
      <c r="R83">
        <f t="shared" si="17"/>
        <v>-5.6066304940596086E-8</v>
      </c>
      <c r="S83">
        <f t="shared" si="17"/>
        <v>-5.6061038487527859E-8</v>
      </c>
      <c r="T83">
        <f t="shared" si="17"/>
        <v>-5.6057181535551376E-8</v>
      </c>
      <c r="U83">
        <f t="shared" si="17"/>
        <v>-5.6055769446058189E-8</v>
      </c>
      <c r="V83">
        <f t="shared" si="17"/>
        <v>-5.6057181535551376E-8</v>
      </c>
      <c r="W83">
        <f t="shared" si="17"/>
        <v>-5.6061038487527859E-8</v>
      </c>
      <c r="X83">
        <f t="shared" si="17"/>
        <v>-5.6066304940596086E-8</v>
      </c>
      <c r="Y83">
        <f t="shared" si="17"/>
        <v>-5.6071568809252322E-8</v>
      </c>
      <c r="Z83">
        <f t="shared" si="17"/>
        <v>-5.6075420592404797E-8</v>
      </c>
      <c r="AA83">
        <f t="shared" si="17"/>
        <v>-5.6076830097485993E-8</v>
      </c>
      <c r="AB83">
        <f t="shared" si="17"/>
        <v>-5.6075420592404797E-8</v>
      </c>
      <c r="AC83">
        <f t="shared" si="17"/>
        <v>-5.6071568809252322E-8</v>
      </c>
      <c r="AD83">
        <f t="shared" si="17"/>
        <v>-5.6066304940596086E-8</v>
      </c>
      <c r="AE83">
        <f t="shared" si="17"/>
        <v>-5.6061038487527859E-8</v>
      </c>
      <c r="AF83">
        <f t="shared" si="17"/>
        <v>-5.6057181535551376E-8</v>
      </c>
      <c r="AG83">
        <f t="shared" si="18"/>
        <v>-5.6055769446058189E-8</v>
      </c>
    </row>
    <row r="84" spans="2:33" x14ac:dyDescent="0.3">
      <c r="B84">
        <f t="shared" si="19"/>
        <v>0.3</v>
      </c>
      <c r="D84">
        <f t="shared" si="6"/>
        <v>-5.3185759527468086E-8</v>
      </c>
      <c r="E84">
        <f t="shared" si="7"/>
        <v>3.0382602037855842E-11</v>
      </c>
      <c r="F84">
        <f t="shared" si="8"/>
        <v>2.2043624347596065E-14</v>
      </c>
      <c r="G84">
        <f t="shared" si="9"/>
        <v>3.3763910901043364E-17</v>
      </c>
      <c r="H84" s="6"/>
      <c r="I84">
        <f t="shared" si="11"/>
        <v>-5.3155354848041971E-8</v>
      </c>
      <c r="J84">
        <f t="shared" si="12"/>
        <v>-5.3159436400458059E-8</v>
      </c>
      <c r="K84">
        <f t="shared" si="12"/>
        <v>-5.317057928202524E-8</v>
      </c>
      <c r="L84">
        <f t="shared" si="12"/>
        <v>-5.3185781571092434E-8</v>
      </c>
      <c r="M84">
        <f t="shared" si="12"/>
        <v>-5.3200961816535273E-8</v>
      </c>
      <c r="N84">
        <f t="shared" si="13"/>
        <v>-5.321206057708986E-8</v>
      </c>
      <c r="O84">
        <f t="shared" si="14"/>
        <v>-5.3216120052117683E-8</v>
      </c>
      <c r="P84">
        <f t="shared" si="15"/>
        <v>-5.321206057708986E-8</v>
      </c>
      <c r="Q84">
        <f t="shared" si="16"/>
        <v>-5.3200961816535273E-8</v>
      </c>
      <c r="R84">
        <f t="shared" si="17"/>
        <v>-5.3185781571092434E-8</v>
      </c>
      <c r="S84">
        <f t="shared" si="17"/>
        <v>-5.317057928202524E-8</v>
      </c>
      <c r="T84">
        <f t="shared" si="17"/>
        <v>-5.3159436400458059E-8</v>
      </c>
      <c r="U84">
        <f t="shared" si="17"/>
        <v>-5.3155354848041971E-8</v>
      </c>
      <c r="V84">
        <f t="shared" si="17"/>
        <v>-5.3159436400458059E-8</v>
      </c>
      <c r="W84">
        <f t="shared" si="17"/>
        <v>-5.317057928202524E-8</v>
      </c>
      <c r="X84">
        <f t="shared" si="17"/>
        <v>-5.3185781571092434E-8</v>
      </c>
      <c r="Y84">
        <f t="shared" si="17"/>
        <v>-5.3200961816535273E-8</v>
      </c>
      <c r="Z84">
        <f t="shared" si="17"/>
        <v>-5.3212060610853771E-8</v>
      </c>
      <c r="AA84">
        <f t="shared" si="17"/>
        <v>-5.3216120119645505E-8</v>
      </c>
      <c r="AB84">
        <f t="shared" si="17"/>
        <v>-5.3212060610853771E-8</v>
      </c>
      <c r="AC84">
        <f t="shared" si="17"/>
        <v>-5.3200961816535273E-8</v>
      </c>
      <c r="AD84">
        <f t="shared" si="17"/>
        <v>-5.3185781571092434E-8</v>
      </c>
      <c r="AE84">
        <f t="shared" si="17"/>
        <v>-5.317057928202524E-8</v>
      </c>
      <c r="AF84">
        <f t="shared" si="17"/>
        <v>-5.3159436400458059E-8</v>
      </c>
      <c r="AG84">
        <f t="shared" si="18"/>
        <v>-5.3155354848041971E-8</v>
      </c>
    </row>
    <row r="85" spans="2:33" x14ac:dyDescent="0.3">
      <c r="B85">
        <f t="shared" si="19"/>
        <v>0.35</v>
      </c>
      <c r="D85">
        <f t="shared" si="6"/>
        <v>-4.9887459954313077E-8</v>
      </c>
      <c r="E85">
        <f t="shared" si="7"/>
        <v>7.3452341630692585E-11</v>
      </c>
      <c r="F85">
        <f t="shared" si="8"/>
        <v>1.3265748762623284E-13</v>
      </c>
      <c r="G85">
        <f t="shared" si="9"/>
        <v>5.1028875191860614E-16</v>
      </c>
      <c r="H85" s="6"/>
      <c r="I85">
        <f t="shared" si="11"/>
        <v>-4.9813874444906006E-8</v>
      </c>
      <c r="J85">
        <f t="shared" si="12"/>
        <v>-4.9823782031749634E-8</v>
      </c>
      <c r="K85">
        <f t="shared" si="12"/>
        <v>-4.9850800622530296E-8</v>
      </c>
      <c r="L85">
        <f t="shared" si="12"/>
        <v>-4.9887592611800706E-8</v>
      </c>
      <c r="M85">
        <f t="shared" si="12"/>
        <v>-4.9924251943583482E-8</v>
      </c>
      <c r="N85">
        <f t="shared" si="13"/>
        <v>-4.9951004709100146E-8</v>
      </c>
      <c r="O85">
        <f t="shared" si="14"/>
        <v>-4.9960779128167386E-8</v>
      </c>
      <c r="P85">
        <f t="shared" si="15"/>
        <v>-4.9951004709100146E-8</v>
      </c>
      <c r="Q85">
        <f t="shared" si="16"/>
        <v>-4.9924251943583482E-8</v>
      </c>
      <c r="R85">
        <f t="shared" si="17"/>
        <v>-4.9887592611800706E-8</v>
      </c>
      <c r="S85">
        <f t="shared" si="17"/>
        <v>-4.9850800622530296E-8</v>
      </c>
      <c r="T85">
        <f t="shared" si="17"/>
        <v>-4.9823782031749634E-8</v>
      </c>
      <c r="U85">
        <f t="shared" si="17"/>
        <v>-4.9813874444906006E-8</v>
      </c>
      <c r="V85">
        <f t="shared" si="17"/>
        <v>-4.9823782031749634E-8</v>
      </c>
      <c r="W85">
        <f t="shared" si="17"/>
        <v>-4.9850800622530296E-8</v>
      </c>
      <c r="X85">
        <f t="shared" si="17"/>
        <v>-4.9887592611800706E-8</v>
      </c>
      <c r="Y85">
        <f t="shared" si="17"/>
        <v>-4.9924251943583482E-8</v>
      </c>
      <c r="Z85">
        <f t="shared" si="17"/>
        <v>-4.9951005219388899E-8</v>
      </c>
      <c r="AA85">
        <f t="shared" si="17"/>
        <v>-4.9960780148744891E-8</v>
      </c>
      <c r="AB85">
        <f t="shared" si="17"/>
        <v>-4.9951005219388899E-8</v>
      </c>
      <c r="AC85">
        <f t="shared" si="17"/>
        <v>-4.9924251943583482E-8</v>
      </c>
      <c r="AD85">
        <f t="shared" si="17"/>
        <v>-4.9887592611800706E-8</v>
      </c>
      <c r="AE85">
        <f t="shared" si="17"/>
        <v>-4.9850800622530296E-8</v>
      </c>
      <c r="AF85">
        <f t="shared" si="17"/>
        <v>-4.9823782031749634E-8</v>
      </c>
      <c r="AG85">
        <f t="shared" si="18"/>
        <v>-4.9813874444906006E-8</v>
      </c>
    </row>
    <row r="86" spans="2:33" x14ac:dyDescent="0.3">
      <c r="B86">
        <f t="shared" si="19"/>
        <v>0.39999999999999997</v>
      </c>
      <c r="D86">
        <f t="shared" si="6"/>
        <v>-4.6224392794382726E-8</v>
      </c>
      <c r="E86">
        <f t="shared" si="7"/>
        <v>1.5553809702949002E-10</v>
      </c>
      <c r="F86">
        <f t="shared" si="8"/>
        <v>6.1560346794263578E-13</v>
      </c>
      <c r="G86">
        <f t="shared" si="9"/>
        <v>5.2483441068745943E-15</v>
      </c>
      <c r="H86" s="6"/>
      <c r="I86">
        <f t="shared" si="11"/>
        <v>-4.6068233845541187E-8</v>
      </c>
      <c r="J86">
        <f t="shared" si="12"/>
        <v>-4.6089385049364925E-8</v>
      </c>
      <c r="K86">
        <f t="shared" si="12"/>
        <v>-4.6146936795946063E-8</v>
      </c>
      <c r="L86">
        <f t="shared" si="12"/>
        <v>-4.6225008397850668E-8</v>
      </c>
      <c r="M86">
        <f t="shared" si="12"/>
        <v>-4.6302464396287331E-8</v>
      </c>
      <c r="N86">
        <f t="shared" si="13"/>
        <v>-4.6358779687588475E-8</v>
      </c>
      <c r="O86">
        <f t="shared" si="14"/>
        <v>-4.6379310039600161E-8</v>
      </c>
      <c r="P86">
        <f t="shared" si="15"/>
        <v>-4.6358779687588475E-8</v>
      </c>
      <c r="Q86">
        <f t="shared" si="16"/>
        <v>-4.6302464396287331E-8</v>
      </c>
      <c r="R86">
        <f t="shared" si="17"/>
        <v>-4.6225008397850668E-8</v>
      </c>
      <c r="S86">
        <f t="shared" si="17"/>
        <v>-4.6146936795946063E-8</v>
      </c>
      <c r="T86">
        <f t="shared" si="17"/>
        <v>-4.6089385049364925E-8</v>
      </c>
      <c r="U86">
        <f t="shared" si="17"/>
        <v>-4.6068233845541187E-8</v>
      </c>
      <c r="V86">
        <f t="shared" si="17"/>
        <v>-4.6089385049364925E-8</v>
      </c>
      <c r="W86">
        <f t="shared" si="17"/>
        <v>-4.6146936795946063E-8</v>
      </c>
      <c r="X86">
        <f t="shared" si="17"/>
        <v>-4.6225008397850668E-8</v>
      </c>
      <c r="Y86">
        <f t="shared" si="17"/>
        <v>-4.6302464396287331E-8</v>
      </c>
      <c r="Z86">
        <f t="shared" si="17"/>
        <v>-4.6358784935932585E-8</v>
      </c>
      <c r="AA86">
        <f t="shared" si="17"/>
        <v>-4.637932053628838E-8</v>
      </c>
      <c r="AB86">
        <f t="shared" si="17"/>
        <v>-4.6358784935932585E-8</v>
      </c>
      <c r="AC86">
        <f t="shared" si="17"/>
        <v>-4.6302464396287331E-8</v>
      </c>
      <c r="AD86">
        <f t="shared" si="17"/>
        <v>-4.6225008397850668E-8</v>
      </c>
      <c r="AE86">
        <f t="shared" si="17"/>
        <v>-4.6146936795946063E-8</v>
      </c>
      <c r="AF86">
        <f t="shared" si="17"/>
        <v>-4.6089385049364925E-8</v>
      </c>
      <c r="AG86">
        <f t="shared" si="18"/>
        <v>-4.6068233845541187E-8</v>
      </c>
    </row>
    <row r="87" spans="2:33" x14ac:dyDescent="0.3">
      <c r="B87">
        <f t="shared" si="19"/>
        <v>0.44999999999999996</v>
      </c>
      <c r="D87">
        <f t="shared" si="6"/>
        <v>-4.2257699383442928E-8</v>
      </c>
      <c r="E87">
        <f t="shared" si="7"/>
        <v>2.9664667694600379E-10</v>
      </c>
      <c r="F87">
        <f t="shared" si="8"/>
        <v>2.3296957406614859E-12</v>
      </c>
      <c r="G87">
        <f t="shared" si="9"/>
        <v>3.9982382010778665E-14</v>
      </c>
      <c r="H87" s="6"/>
      <c r="I87">
        <f t="shared" si="11"/>
        <v>-4.1958683028374254E-8</v>
      </c>
      <c r="J87">
        <f t="shared" si="12"/>
        <v>-4.1999630977389121E-8</v>
      </c>
      <c r="K87">
        <f t="shared" si="12"/>
        <v>-4.2110580875222274E-8</v>
      </c>
      <c r="L87">
        <f t="shared" si="12"/>
        <v>-4.2260029079183587E-8</v>
      </c>
      <c r="M87">
        <f t="shared" si="12"/>
        <v>-4.2407147587404247E-8</v>
      </c>
      <c r="N87">
        <f t="shared" si="13"/>
        <v>-4.2513398111374059E-8</v>
      </c>
      <c r="O87">
        <f t="shared" si="14"/>
        <v>-4.2551976382266262E-8</v>
      </c>
      <c r="P87">
        <f t="shared" si="15"/>
        <v>-4.2513398111374059E-8</v>
      </c>
      <c r="Q87">
        <f t="shared" si="16"/>
        <v>-4.2407147587404254E-8</v>
      </c>
      <c r="R87">
        <f t="shared" si="17"/>
        <v>-4.2260029079183587E-8</v>
      </c>
      <c r="S87">
        <f t="shared" si="17"/>
        <v>-4.2110580875222274E-8</v>
      </c>
      <c r="T87">
        <f t="shared" si="17"/>
        <v>-4.1999630977389121E-8</v>
      </c>
      <c r="U87">
        <f t="shared" si="17"/>
        <v>-4.1958683028374254E-8</v>
      </c>
      <c r="V87">
        <f t="shared" si="17"/>
        <v>-4.1999630977389121E-8</v>
      </c>
      <c r="W87">
        <f t="shared" si="17"/>
        <v>-4.2110580875222267E-8</v>
      </c>
      <c r="X87">
        <f t="shared" si="17"/>
        <v>-4.2260029079183587E-8</v>
      </c>
      <c r="Y87">
        <f t="shared" si="17"/>
        <v>-4.2407147587404247E-8</v>
      </c>
      <c r="Z87">
        <f t="shared" si="17"/>
        <v>-4.2513438093756071E-8</v>
      </c>
      <c r="AA87">
        <f t="shared" si="17"/>
        <v>-4.2552056347030286E-8</v>
      </c>
      <c r="AB87">
        <f t="shared" si="17"/>
        <v>-4.2513438093756071E-8</v>
      </c>
      <c r="AC87">
        <f t="shared" si="17"/>
        <v>-4.2407147587404247E-8</v>
      </c>
      <c r="AD87">
        <f t="shared" si="17"/>
        <v>-4.2260029079183587E-8</v>
      </c>
      <c r="AE87">
        <f t="shared" si="17"/>
        <v>-4.2110580875222267E-8</v>
      </c>
      <c r="AF87">
        <f t="shared" si="17"/>
        <v>-4.1999630977389121E-8</v>
      </c>
      <c r="AG87">
        <f t="shared" si="18"/>
        <v>-4.1958683028374254E-8</v>
      </c>
    </row>
    <row r="88" spans="2:33" x14ac:dyDescent="0.3">
      <c r="B88">
        <f t="shared" si="19"/>
        <v>0.49999999999999994</v>
      </c>
      <c r="D88">
        <f t="shared" si="6"/>
        <v>-3.805667323536161E-8</v>
      </c>
      <c r="E88">
        <f t="shared" si="7"/>
        <v>5.1892151607642298E-10</v>
      </c>
      <c r="F88">
        <f t="shared" si="8"/>
        <v>7.4558629507854021E-12</v>
      </c>
      <c r="G88">
        <f t="shared" si="9"/>
        <v>2.3848415665424569E-13</v>
      </c>
      <c r="H88" s="6"/>
      <c r="I88">
        <f t="shared" si="11"/>
        <v>-3.7530057372177748E-8</v>
      </c>
      <c r="J88">
        <f t="shared" si="12"/>
        <v>-3.7603546088393696E-8</v>
      </c>
      <c r="K88">
        <f t="shared" si="12"/>
        <v>-3.7801178892955453E-8</v>
      </c>
      <c r="L88">
        <f t="shared" si="12"/>
        <v>-3.8064129098312395E-8</v>
      </c>
      <c r="M88">
        <f t="shared" si="12"/>
        <v>-3.8319623440718559E-8</v>
      </c>
      <c r="N88">
        <f t="shared" si="13"/>
        <v>-3.8502106035222075E-8</v>
      </c>
      <c r="O88">
        <f t="shared" si="14"/>
        <v>-3.8567900404330588E-8</v>
      </c>
      <c r="P88">
        <f t="shared" si="15"/>
        <v>-3.8502106035222075E-8</v>
      </c>
      <c r="Q88">
        <f t="shared" si="16"/>
        <v>-3.8319623440718559E-8</v>
      </c>
      <c r="R88">
        <f t="shared" si="17"/>
        <v>-3.8064129098312395E-8</v>
      </c>
      <c r="S88">
        <f t="shared" si="17"/>
        <v>-3.7801178892955453E-8</v>
      </c>
      <c r="T88">
        <f t="shared" si="17"/>
        <v>-3.7603546088393696E-8</v>
      </c>
      <c r="U88">
        <f t="shared" si="17"/>
        <v>-3.7530057372177748E-8</v>
      </c>
      <c r="V88">
        <f t="shared" si="17"/>
        <v>-3.7603546088393696E-8</v>
      </c>
      <c r="W88">
        <f t="shared" si="17"/>
        <v>-3.7801178892955453E-8</v>
      </c>
      <c r="X88">
        <f t="shared" si="17"/>
        <v>-3.8064129098312395E-8</v>
      </c>
      <c r="Y88">
        <f t="shared" si="17"/>
        <v>-3.8319623440718559E-8</v>
      </c>
      <c r="Z88">
        <f t="shared" si="17"/>
        <v>-3.8502344519378733E-8</v>
      </c>
      <c r="AA88">
        <f t="shared" si="17"/>
        <v>-3.8568377372643903E-8</v>
      </c>
      <c r="AB88">
        <f t="shared" si="17"/>
        <v>-3.8502344519378733E-8</v>
      </c>
      <c r="AC88">
        <f t="shared" si="17"/>
        <v>-3.8319623440718559E-8</v>
      </c>
      <c r="AD88">
        <f t="shared" si="17"/>
        <v>-3.8064129098312395E-8</v>
      </c>
      <c r="AE88">
        <f t="shared" si="17"/>
        <v>-3.7801178892955453E-8</v>
      </c>
      <c r="AF88">
        <f t="shared" si="17"/>
        <v>-3.7603546088393696E-8</v>
      </c>
      <c r="AG88">
        <f t="shared" si="18"/>
        <v>-3.7530057372177748E-8</v>
      </c>
    </row>
    <row r="89" spans="2:33" x14ac:dyDescent="0.3">
      <c r="B89">
        <f t="shared" si="19"/>
        <v>0.54999999999999993</v>
      </c>
      <c r="D89">
        <f t="shared" si="6"/>
        <v>-3.3698760042108938E-8</v>
      </c>
      <c r="E89">
        <f t="shared" si="7"/>
        <v>8.4240582655370648E-10</v>
      </c>
      <c r="F89">
        <f t="shared" si="8"/>
        <v>2.0649271120348366E-11</v>
      </c>
      <c r="G89">
        <f t="shared" si="9"/>
        <v>1.1545203571811657E-12</v>
      </c>
      <c r="H89" s="6"/>
      <c r="I89">
        <f t="shared" si="11"/>
        <v>-3.283455042407771E-8</v>
      </c>
      <c r="J89">
        <f t="shared" si="12"/>
        <v>-3.2958890560457225E-8</v>
      </c>
      <c r="K89">
        <f t="shared" si="12"/>
        <v>-3.3289036284749441E-8</v>
      </c>
      <c r="L89">
        <f t="shared" si="12"/>
        <v>-3.3719409313229284E-8</v>
      </c>
      <c r="M89">
        <f t="shared" si="12"/>
        <v>-3.4129133070588788E-8</v>
      </c>
      <c r="N89">
        <f t="shared" si="13"/>
        <v>-3.4416825732283121E-8</v>
      </c>
      <c r="O89">
        <f t="shared" si="14"/>
        <v>-3.4519362077185119E-8</v>
      </c>
      <c r="P89">
        <f t="shared" si="15"/>
        <v>-3.4416825732283121E-8</v>
      </c>
      <c r="Q89">
        <f t="shared" si="16"/>
        <v>-3.4129133070588788E-8</v>
      </c>
      <c r="R89">
        <f t="shared" si="17"/>
        <v>-3.3719409313229284E-8</v>
      </c>
      <c r="S89">
        <f t="shared" si="17"/>
        <v>-3.3289036284749441E-8</v>
      </c>
      <c r="T89">
        <f t="shared" si="17"/>
        <v>-3.2958890560457225E-8</v>
      </c>
      <c r="U89">
        <f t="shared" si="17"/>
        <v>-3.283455042407771E-8</v>
      </c>
      <c r="V89">
        <f t="shared" si="17"/>
        <v>-3.2958890560457225E-8</v>
      </c>
      <c r="W89">
        <f t="shared" si="17"/>
        <v>-3.3289036284749441E-8</v>
      </c>
      <c r="X89">
        <f t="shared" si="17"/>
        <v>-3.3719409313229284E-8</v>
      </c>
      <c r="Y89">
        <f t="shared" si="17"/>
        <v>-3.4129133070588788E-8</v>
      </c>
      <c r="Z89">
        <f t="shared" si="17"/>
        <v>-3.44179802526403E-8</v>
      </c>
      <c r="AA89">
        <f t="shared" si="17"/>
        <v>-3.4521671117899476E-8</v>
      </c>
      <c r="AB89">
        <f t="shared" si="17"/>
        <v>-3.44179802526403E-8</v>
      </c>
      <c r="AC89">
        <f t="shared" si="17"/>
        <v>-3.4129133070588788E-8</v>
      </c>
      <c r="AD89">
        <f t="shared" si="17"/>
        <v>-3.3719409313229284E-8</v>
      </c>
      <c r="AE89">
        <f t="shared" si="17"/>
        <v>-3.3289036284749441E-8</v>
      </c>
      <c r="AF89">
        <f t="shared" si="17"/>
        <v>-3.2958890560457225E-8</v>
      </c>
      <c r="AG89">
        <f t="shared" si="18"/>
        <v>-3.283455042407771E-8</v>
      </c>
    </row>
    <row r="90" spans="2:33" x14ac:dyDescent="0.3">
      <c r="B90">
        <f t="shared" si="19"/>
        <v>0.6</v>
      </c>
      <c r="D90">
        <f t="shared" si="6"/>
        <v>-2.9269557673757116E-8</v>
      </c>
      <c r="E90">
        <f t="shared" si="7"/>
        <v>1.2779321537729962E-9</v>
      </c>
      <c r="F90">
        <f t="shared" si="8"/>
        <v>5.0105467645675346E-11</v>
      </c>
      <c r="G90">
        <f t="shared" si="9"/>
        <v>4.6292807961487758E-12</v>
      </c>
      <c r="H90" s="6"/>
      <c r="I90">
        <f t="shared" si="11"/>
        <v>-2.7936890771542293E-8</v>
      </c>
      <c r="J90">
        <f t="shared" si="12"/>
        <v>-2.8137783230453902E-8</v>
      </c>
      <c r="K90">
        <f t="shared" si="12"/>
        <v>-2.8660273611489606E-8</v>
      </c>
      <c r="L90">
        <f t="shared" si="12"/>
        <v>-2.9319663141402792E-8</v>
      </c>
      <c r="M90">
        <f t="shared" si="12"/>
        <v>-2.9928947203670299E-8</v>
      </c>
      <c r="N90">
        <f t="shared" si="13"/>
        <v>-3.0346597368618502E-8</v>
      </c>
      <c r="O90">
        <f t="shared" si="14"/>
        <v>-3.0492755079088285E-8</v>
      </c>
      <c r="P90">
        <f t="shared" si="15"/>
        <v>-3.0346597368618502E-8</v>
      </c>
      <c r="Q90">
        <f t="shared" si="16"/>
        <v>-2.9928947203670299E-8</v>
      </c>
      <c r="R90">
        <f t="shared" si="17"/>
        <v>-2.9319663141402792E-8</v>
      </c>
      <c r="S90">
        <f t="shared" si="17"/>
        <v>-2.8660273611489606E-8</v>
      </c>
      <c r="T90">
        <f t="shared" si="17"/>
        <v>-2.8137783230453902E-8</v>
      </c>
      <c r="U90">
        <f t="shared" si="17"/>
        <v>-2.7936890771542293E-8</v>
      </c>
      <c r="V90">
        <f t="shared" si="17"/>
        <v>-2.8137783230453902E-8</v>
      </c>
      <c r="W90">
        <f t="shared" si="17"/>
        <v>-2.8660273611489603E-8</v>
      </c>
      <c r="X90">
        <f t="shared" si="17"/>
        <v>-2.9319663141402792E-8</v>
      </c>
      <c r="Y90">
        <f t="shared" si="17"/>
        <v>-2.9928947203670299E-8</v>
      </c>
      <c r="Z90">
        <f t="shared" si="17"/>
        <v>-3.0351226649414652E-8</v>
      </c>
      <c r="AA90">
        <f t="shared" si="17"/>
        <v>-3.0502013640680585E-8</v>
      </c>
      <c r="AB90">
        <f t="shared" si="17"/>
        <v>-3.0351226649414652E-8</v>
      </c>
      <c r="AC90">
        <f t="shared" si="17"/>
        <v>-2.9928947203670299E-8</v>
      </c>
      <c r="AD90">
        <f t="shared" si="17"/>
        <v>-2.9319663141402789E-8</v>
      </c>
      <c r="AE90">
        <f t="shared" si="17"/>
        <v>-2.8660273611489603E-8</v>
      </c>
      <c r="AF90">
        <f t="shared" si="17"/>
        <v>-2.8137783230453902E-8</v>
      </c>
      <c r="AG90">
        <f t="shared" si="18"/>
        <v>-2.7936890771542293E-8</v>
      </c>
    </row>
    <row r="91" spans="2:33" x14ac:dyDescent="0.3">
      <c r="B91">
        <f t="shared" si="19"/>
        <v>0.65</v>
      </c>
      <c r="D91">
        <f t="shared" si="6"/>
        <v>-2.486281617848034E-8</v>
      </c>
      <c r="E91">
        <f t="shared" si="7"/>
        <v>1.8163466223045677E-9</v>
      </c>
      <c r="F91">
        <f t="shared" si="8"/>
        <v>1.0662055149954784E-10</v>
      </c>
      <c r="G91">
        <f t="shared" si="9"/>
        <v>1.5425959342687892E-11</v>
      </c>
      <c r="H91" s="6"/>
      <c r="I91">
        <f t="shared" si="11"/>
        <v>-2.2924423045333537E-8</v>
      </c>
      <c r="J91">
        <f t="shared" si="12"/>
        <v>-2.3236503585736755E-8</v>
      </c>
      <c r="K91">
        <f t="shared" si="12"/>
        <v>-2.4023379102420515E-8</v>
      </c>
      <c r="L91">
        <f t="shared" si="12"/>
        <v>-2.4969436729979889E-8</v>
      </c>
      <c r="M91">
        <f t="shared" si="12"/>
        <v>-2.5808873806039708E-8</v>
      </c>
      <c r="N91">
        <f t="shared" si="13"/>
        <v>-2.6367082260381693E-8</v>
      </c>
      <c r="O91">
        <f t="shared" si="14"/>
        <v>-2.6557116289942671E-8</v>
      </c>
      <c r="P91">
        <f t="shared" si="15"/>
        <v>-2.6367082260381697E-8</v>
      </c>
      <c r="Q91">
        <f t="shared" si="16"/>
        <v>-2.5808873806039711E-8</v>
      </c>
      <c r="R91">
        <f t="shared" si="17"/>
        <v>-2.4969436729979889E-8</v>
      </c>
      <c r="S91">
        <f t="shared" si="17"/>
        <v>-2.4023379102420515E-8</v>
      </c>
      <c r="T91">
        <f t="shared" si="17"/>
        <v>-2.3236503585736751E-8</v>
      </c>
      <c r="U91">
        <f t="shared" si="17"/>
        <v>-2.2924423045333537E-8</v>
      </c>
      <c r="V91">
        <f t="shared" si="17"/>
        <v>-2.3236503585736755E-8</v>
      </c>
      <c r="W91">
        <f t="shared" si="17"/>
        <v>-2.4023379102420515E-8</v>
      </c>
      <c r="X91">
        <f t="shared" si="17"/>
        <v>-2.4969436729979889E-8</v>
      </c>
      <c r="Y91">
        <f t="shared" si="17"/>
        <v>-2.5808873806039708E-8</v>
      </c>
      <c r="Z91">
        <f t="shared" si="17"/>
        <v>-2.6382508219724384E-8</v>
      </c>
      <c r="AA91">
        <f t="shared" si="17"/>
        <v>-2.6587968208628046E-8</v>
      </c>
      <c r="AB91">
        <f t="shared" si="17"/>
        <v>-2.6382508219724381E-8</v>
      </c>
      <c r="AC91">
        <f t="shared" si="17"/>
        <v>-2.5808873806039708E-8</v>
      </c>
      <c r="AD91">
        <f t="shared" si="17"/>
        <v>-2.4969436729979886E-8</v>
      </c>
      <c r="AE91">
        <f t="shared" si="17"/>
        <v>-2.4023379102420515E-8</v>
      </c>
      <c r="AF91">
        <f t="shared" si="17"/>
        <v>-2.3236503585736755E-8</v>
      </c>
      <c r="AG91">
        <f t="shared" si="18"/>
        <v>-2.2924423045333537E-8</v>
      </c>
    </row>
    <row r="92" spans="2:33" x14ac:dyDescent="0.3">
      <c r="B92">
        <f>B91+0.05</f>
        <v>0.70000000000000007</v>
      </c>
      <c r="D92">
        <f t="shared" si="6"/>
        <v>-2.0580437782555135E-8</v>
      </c>
      <c r="E92">
        <f t="shared" si="7"/>
        <v>2.4131928192629392E-9</v>
      </c>
      <c r="F92">
        <f t="shared" si="8"/>
        <v>1.9557163422015022E-10</v>
      </c>
      <c r="G92">
        <f t="shared" si="9"/>
        <v>4.1633883929607947E-11</v>
      </c>
      <c r="H92" s="6"/>
      <c r="I92">
        <f t="shared" si="11"/>
        <v>-1.7930039445142437E-8</v>
      </c>
      <c r="J92">
        <f t="shared" si="12"/>
        <v>-1.8392765679733166E-8</v>
      </c>
      <c r="K92">
        <f t="shared" si="12"/>
        <v>-1.9513261073963348E-8</v>
      </c>
      <c r="L92">
        <f t="shared" si="12"/>
        <v>-2.0776009416775286E-8</v>
      </c>
      <c r="M92">
        <f t="shared" si="12"/>
        <v>-2.1843186125367072E-8</v>
      </c>
      <c r="N92">
        <f t="shared" si="13"/>
        <v>-2.2530904367227347E-8</v>
      </c>
      <c r="O92">
        <f t="shared" si="14"/>
        <v>-2.2756425083668318E-8</v>
      </c>
      <c r="P92">
        <f t="shared" si="15"/>
        <v>-2.253090436722735E-8</v>
      </c>
      <c r="Q92">
        <f t="shared" si="16"/>
        <v>-2.1843186125367076E-8</v>
      </c>
      <c r="R92">
        <f t="shared" si="17"/>
        <v>-2.0776009416775286E-8</v>
      </c>
      <c r="S92">
        <f t="shared" si="17"/>
        <v>-1.9513261073963348E-8</v>
      </c>
      <c r="T92">
        <f t="shared" si="17"/>
        <v>-1.8392765679733163E-8</v>
      </c>
      <c r="U92">
        <f t="shared" si="17"/>
        <v>-1.7930039445142437E-8</v>
      </c>
      <c r="V92">
        <f t="shared" si="17"/>
        <v>-1.8392765679733166E-8</v>
      </c>
      <c r="W92">
        <f t="shared" si="17"/>
        <v>-1.9513261073963345E-8</v>
      </c>
      <c r="X92">
        <f t="shared" si="17"/>
        <v>-2.0776009416775286E-8</v>
      </c>
      <c r="Y92">
        <f t="shared" si="17"/>
        <v>-2.1843186125367072E-8</v>
      </c>
      <c r="Z92">
        <f t="shared" si="17"/>
        <v>-2.2572538251156957E-8</v>
      </c>
      <c r="AA92">
        <f t="shared" si="17"/>
        <v>-2.2839692851527532E-8</v>
      </c>
      <c r="AB92">
        <f t="shared" si="17"/>
        <v>-2.2572538251156953E-8</v>
      </c>
      <c r="AC92">
        <f t="shared" si="17"/>
        <v>-2.1843186125367072E-8</v>
      </c>
      <c r="AD92">
        <f t="shared" si="17"/>
        <v>-2.0776009416775282E-8</v>
      </c>
      <c r="AE92">
        <f t="shared" si="17"/>
        <v>-1.9513261073963345E-8</v>
      </c>
      <c r="AF92">
        <f t="shared" si="17"/>
        <v>-1.8392765679733166E-8</v>
      </c>
      <c r="AG92">
        <f t="shared" si="18"/>
        <v>-1.7930039445142437E-8</v>
      </c>
    </row>
    <row r="93" spans="2:33" x14ac:dyDescent="0.3">
      <c r="B93">
        <f>B92+0.05</f>
        <v>0.75000000000000011</v>
      </c>
      <c r="D93">
        <f t="shared" si="6"/>
        <v>-1.65324768903601E-8</v>
      </c>
      <c r="E93">
        <f t="shared" si="7"/>
        <v>2.9678969241549063E-9</v>
      </c>
      <c r="F93">
        <f t="shared" si="8"/>
        <v>2.9055160680024384E-10</v>
      </c>
      <c r="G93">
        <f t="shared" si="9"/>
        <v>8.1212059234615928E-11</v>
      </c>
      <c r="H93" s="6"/>
      <c r="I93">
        <f t="shared" si="11"/>
        <v>-1.3192816300170333E-8</v>
      </c>
      <c r="J93">
        <f t="shared" si="12"/>
        <v>-1.3816926954828132E-8</v>
      </c>
      <c r="K93">
        <f t="shared" si="12"/>
        <v>-1.5275016290917388E-8</v>
      </c>
      <c r="L93">
        <f t="shared" si="12"/>
        <v>-1.6823028497160344E-8</v>
      </c>
      <c r="M93">
        <f t="shared" si="12"/>
        <v>-1.808048909660306E-8</v>
      </c>
      <c r="N93">
        <f t="shared" si="13"/>
        <v>-1.8876263159857207E-8</v>
      </c>
      <c r="O93">
        <f t="shared" si="14"/>
        <v>-1.9128610148480148E-8</v>
      </c>
      <c r="P93">
        <f t="shared" si="15"/>
        <v>-1.8876263159857207E-8</v>
      </c>
      <c r="Q93">
        <f t="shared" si="16"/>
        <v>-1.808048909660306E-8</v>
      </c>
      <c r="R93">
        <f t="shared" si="17"/>
        <v>-1.6823028497160344E-8</v>
      </c>
      <c r="S93">
        <f t="shared" si="17"/>
        <v>-1.5275016290917388E-8</v>
      </c>
      <c r="T93">
        <f t="shared" si="17"/>
        <v>-1.3816926954828132E-8</v>
      </c>
      <c r="U93">
        <f t="shared" si="17"/>
        <v>-1.3192816300170333E-8</v>
      </c>
      <c r="V93">
        <f t="shared" si="17"/>
        <v>-1.3816926954828132E-8</v>
      </c>
      <c r="W93">
        <f t="shared" si="17"/>
        <v>-1.5275016290917381E-8</v>
      </c>
      <c r="X93">
        <f t="shared" si="17"/>
        <v>-1.6823028497160344E-8</v>
      </c>
      <c r="Y93">
        <f t="shared" si="17"/>
        <v>-1.808048909660306E-8</v>
      </c>
      <c r="Z93">
        <f t="shared" si="17"/>
        <v>-1.8957475219091823E-8</v>
      </c>
      <c r="AA93">
        <f t="shared" si="17"/>
        <v>-1.929103426694938E-8</v>
      </c>
      <c r="AB93">
        <f t="shared" si="17"/>
        <v>-1.8957475219091826E-8</v>
      </c>
      <c r="AC93">
        <f t="shared" si="17"/>
        <v>-1.808048909660306E-8</v>
      </c>
      <c r="AD93">
        <f t="shared" si="17"/>
        <v>-1.6823028497160341E-8</v>
      </c>
      <c r="AE93">
        <f t="shared" si="17"/>
        <v>-1.5275016290917381E-8</v>
      </c>
      <c r="AF93">
        <f t="shared" si="17"/>
        <v>-1.3816926954828132E-8</v>
      </c>
      <c r="AG93">
        <f t="shared" si="18"/>
        <v>-1.3192816300170333E-8</v>
      </c>
    </row>
    <row r="94" spans="2:33" x14ac:dyDescent="0.3">
      <c r="B94">
        <f t="shared" si="19"/>
        <v>0.80000000000000016</v>
      </c>
      <c r="D94">
        <f t="shared" si="6"/>
        <v>-1.2822686591013612E-8</v>
      </c>
      <c r="E94">
        <f t="shared" si="7"/>
        <v>3.3255151975402093E-9</v>
      </c>
      <c r="F94">
        <f t="shared" si="8"/>
        <v>2.9588548354555214E-10</v>
      </c>
      <c r="G94">
        <f t="shared" si="9"/>
        <v>7.5260227091556811E-11</v>
      </c>
      <c r="H94" s="6"/>
      <c r="I94">
        <f t="shared" si="11"/>
        <v>-9.1260256828362935E-9</v>
      </c>
      <c r="J94">
        <f t="shared" si="12"/>
        <v>-9.7947632074997885E-9</v>
      </c>
      <c r="K94">
        <f t="shared" si="12"/>
        <v>-1.1383131961107839E-8</v>
      </c>
      <c r="L94">
        <f t="shared" si="12"/>
        <v>-1.3118572074559164E-8</v>
      </c>
      <c r="M94">
        <f t="shared" si="12"/>
        <v>-1.4558126704464933E-8</v>
      </c>
      <c r="N94">
        <f t="shared" si="13"/>
        <v>-1.5479464263890327E-8</v>
      </c>
      <c r="O94">
        <f t="shared" si="14"/>
        <v>-1.5777056077916712E-8</v>
      </c>
      <c r="P94">
        <f t="shared" si="15"/>
        <v>-1.5479464263890327E-8</v>
      </c>
      <c r="Q94">
        <f t="shared" si="16"/>
        <v>-1.4558126704464937E-8</v>
      </c>
      <c r="R94">
        <f t="shared" ref="R94:AF98" si="20">$D94+$E94*COS($E$68*R$77)+$F94*COS($F$68*R$77)+$G94*COS($G$68*R$77)</f>
        <v>-1.3118572074559164E-8</v>
      </c>
      <c r="S94">
        <f t="shared" si="20"/>
        <v>-1.1383131961107839E-8</v>
      </c>
      <c r="T94">
        <f t="shared" si="20"/>
        <v>-9.7947632074997885E-9</v>
      </c>
      <c r="U94">
        <f t="shared" si="20"/>
        <v>-9.1260256828362935E-9</v>
      </c>
      <c r="V94">
        <f t="shared" si="20"/>
        <v>-9.7947632074997885E-9</v>
      </c>
      <c r="W94">
        <f t="shared" si="20"/>
        <v>-1.1383131961107838E-8</v>
      </c>
      <c r="X94">
        <f t="shared" si="20"/>
        <v>-1.3118572074559163E-8</v>
      </c>
      <c r="Y94">
        <f t="shared" si="20"/>
        <v>-1.4558126704464933E-8</v>
      </c>
      <c r="Z94">
        <f t="shared" si="20"/>
        <v>-1.5554724490981884E-8</v>
      </c>
      <c r="AA94">
        <f t="shared" si="20"/>
        <v>-1.5927576532099827E-8</v>
      </c>
      <c r="AB94">
        <f t="shared" si="20"/>
        <v>-1.5554724490981881E-8</v>
      </c>
      <c r="AC94">
        <f t="shared" si="20"/>
        <v>-1.4558126704464933E-8</v>
      </c>
      <c r="AD94">
        <f t="shared" si="20"/>
        <v>-1.3118572074559159E-8</v>
      </c>
      <c r="AE94">
        <f t="shared" si="20"/>
        <v>-1.1383131961107838E-8</v>
      </c>
      <c r="AF94">
        <f t="shared" si="20"/>
        <v>-9.7947632074997885E-9</v>
      </c>
      <c r="AG94">
        <f t="shared" si="18"/>
        <v>-9.1260256828362935E-9</v>
      </c>
    </row>
    <row r="95" spans="2:33" x14ac:dyDescent="0.3">
      <c r="B95">
        <f t="shared" si="19"/>
        <v>0.8500000000000002</v>
      </c>
      <c r="D95">
        <f t="shared" si="6"/>
        <v>-9.408527470046675E-9</v>
      </c>
      <c r="E95">
        <f t="shared" si="7"/>
        <v>3.5374658438207914E-9</v>
      </c>
      <c r="F95">
        <f t="shared" si="8"/>
        <v>2.4299541159066838E-10</v>
      </c>
      <c r="G95">
        <f t="shared" si="9"/>
        <v>4.4323619948673887E-11</v>
      </c>
      <c r="H95" s="6"/>
      <c r="I95">
        <f t="shared" si="11"/>
        <v>-5.5837425946865412E-9</v>
      </c>
      <c r="J95">
        <f t="shared" si="12"/>
        <v>-6.22349447848278E-9</v>
      </c>
      <c r="K95">
        <f t="shared" si="12"/>
        <v>-7.8056158738802871E-9</v>
      </c>
      <c r="L95">
        <f t="shared" si="12"/>
        <v>-9.6515228816373426E-9</v>
      </c>
      <c r="M95">
        <f t="shared" si="12"/>
        <v>-1.1254434477803731E-8</v>
      </c>
      <c r="N95">
        <f t="shared" si="13"/>
        <v>-1.2306241430071227E-8</v>
      </c>
      <c r="O95">
        <f t="shared" si="14"/>
        <v>-1.2658674282328125E-8</v>
      </c>
      <c r="P95">
        <f t="shared" si="15"/>
        <v>-1.2306241430071228E-8</v>
      </c>
      <c r="Q95">
        <f t="shared" si="16"/>
        <v>-1.1254434477803734E-8</v>
      </c>
      <c r="R95">
        <f t="shared" si="20"/>
        <v>-9.6515228816373426E-9</v>
      </c>
      <c r="S95">
        <f t="shared" si="20"/>
        <v>-7.8056158738802871E-9</v>
      </c>
      <c r="T95">
        <f t="shared" si="20"/>
        <v>-6.2234944784827784E-9</v>
      </c>
      <c r="U95">
        <f t="shared" si="20"/>
        <v>-5.5837425946865412E-9</v>
      </c>
      <c r="V95">
        <f t="shared" si="20"/>
        <v>-6.2234944784827809E-9</v>
      </c>
      <c r="W95">
        <f t="shared" si="20"/>
        <v>-7.8056158738802854E-9</v>
      </c>
      <c r="X95">
        <f t="shared" si="20"/>
        <v>-9.6515228816373409E-9</v>
      </c>
      <c r="Y95">
        <f t="shared" si="20"/>
        <v>-1.1254434477803729E-8</v>
      </c>
      <c r="Z95">
        <f t="shared" si="20"/>
        <v>-1.2350565050019902E-8</v>
      </c>
      <c r="AA95">
        <f t="shared" si="20"/>
        <v>-1.2747321522225473E-8</v>
      </c>
      <c r="AB95">
        <f t="shared" si="20"/>
        <v>-1.2350565050019901E-8</v>
      </c>
      <c r="AC95">
        <f t="shared" si="20"/>
        <v>-1.1254434477803731E-8</v>
      </c>
      <c r="AD95">
        <f t="shared" si="20"/>
        <v>-9.6515228816373376E-9</v>
      </c>
      <c r="AE95">
        <f t="shared" si="20"/>
        <v>-7.8056158738802854E-9</v>
      </c>
      <c r="AF95">
        <f t="shared" si="20"/>
        <v>-6.2234944784827792E-9</v>
      </c>
      <c r="AG95">
        <f t="shared" si="18"/>
        <v>-5.5837425946865412E-9</v>
      </c>
    </row>
    <row r="96" spans="2:33" x14ac:dyDescent="0.3">
      <c r="B96">
        <f t="shared" si="19"/>
        <v>0.90000000000000024</v>
      </c>
      <c r="D96">
        <f t="shared" si="6"/>
        <v>-6.1799916766763932E-9</v>
      </c>
      <c r="E96">
        <f t="shared" si="7"/>
        <v>3.7401986732246239E-9</v>
      </c>
      <c r="F96">
        <f t="shared" si="8"/>
        <v>2.0351731072398197E-10</v>
      </c>
      <c r="G96">
        <f t="shared" si="9"/>
        <v>2.5206543402505534E-11</v>
      </c>
      <c r="H96" s="6"/>
      <c r="I96">
        <f t="shared" si="11"/>
        <v>-2.211069149325282E-9</v>
      </c>
      <c r="J96">
        <f t="shared" si="12"/>
        <v>-2.8391259551010254E-9</v>
      </c>
      <c r="K96">
        <f t="shared" si="12"/>
        <v>-4.4368575388285771E-9</v>
      </c>
      <c r="L96">
        <f t="shared" si="12"/>
        <v>-6.3835089874003751E-9</v>
      </c>
      <c r="M96">
        <f t="shared" si="12"/>
        <v>-8.1266431252481903E-9</v>
      </c>
      <c r="N96">
        <f t="shared" si="13"/>
        <v>-9.2921335441252724E-9</v>
      </c>
      <c r="O96">
        <f t="shared" si="14"/>
        <v>-9.6914664957745285E-9</v>
      </c>
      <c r="P96">
        <f t="shared" si="15"/>
        <v>-9.2921335441252741E-9</v>
      </c>
      <c r="Q96">
        <f t="shared" si="16"/>
        <v>-8.126643125248192E-9</v>
      </c>
      <c r="R96">
        <f t="shared" si="20"/>
        <v>-6.3835089874003759E-9</v>
      </c>
      <c r="S96">
        <f t="shared" si="20"/>
        <v>-4.4368575388285771E-9</v>
      </c>
      <c r="T96">
        <f t="shared" si="20"/>
        <v>-2.839125955101025E-9</v>
      </c>
      <c r="U96">
        <f t="shared" si="20"/>
        <v>-2.211069149325282E-9</v>
      </c>
      <c r="V96">
        <f t="shared" si="20"/>
        <v>-2.8391259551010258E-9</v>
      </c>
      <c r="W96">
        <f t="shared" si="20"/>
        <v>-4.4368575388285755E-9</v>
      </c>
      <c r="X96">
        <f t="shared" si="20"/>
        <v>-6.3835089874003743E-9</v>
      </c>
      <c r="Y96">
        <f t="shared" si="20"/>
        <v>-8.126643125248187E-9</v>
      </c>
      <c r="Z96">
        <f t="shared" si="20"/>
        <v>-9.3173400875277799E-9</v>
      </c>
      <c r="AA96">
        <f t="shared" si="20"/>
        <v>-9.7418795825795401E-9</v>
      </c>
      <c r="AB96">
        <f t="shared" si="20"/>
        <v>-9.3173400875277766E-9</v>
      </c>
      <c r="AC96">
        <f t="shared" si="20"/>
        <v>-8.1266431252481903E-9</v>
      </c>
      <c r="AD96">
        <f t="shared" si="20"/>
        <v>-6.3835089874003701E-9</v>
      </c>
      <c r="AE96">
        <f t="shared" si="20"/>
        <v>-4.4368575388285747E-9</v>
      </c>
      <c r="AF96">
        <f t="shared" si="20"/>
        <v>-2.8391259551010254E-9</v>
      </c>
      <c r="AG96">
        <f t="shared" si="18"/>
        <v>-2.211069149325282E-9</v>
      </c>
    </row>
    <row r="97" spans="1:33" x14ac:dyDescent="0.3">
      <c r="B97">
        <f t="shared" si="19"/>
        <v>0.95000000000000029</v>
      </c>
      <c r="D97">
        <f t="shared" si="6"/>
        <v>-3.059727152636326E-9</v>
      </c>
      <c r="E97">
        <f t="shared" si="7"/>
        <v>4.0042379992994347E-9</v>
      </c>
      <c r="F97">
        <f t="shared" si="8"/>
        <v>1.9683292157007828E-10</v>
      </c>
      <c r="G97">
        <f t="shared" si="9"/>
        <v>1.8152059331370986E-11</v>
      </c>
      <c r="H97" s="6"/>
      <c r="I97">
        <f t="shared" si="11"/>
        <v>1.159495827564558E-9</v>
      </c>
      <c r="J97">
        <f t="shared" si="12"/>
        <v>5.0646113834099916E-10</v>
      </c>
      <c r="K97">
        <f t="shared" si="12"/>
        <v>-1.1741766731030184E-9</v>
      </c>
      <c r="L97">
        <f t="shared" si="12"/>
        <v>-3.2565600742064039E-9</v>
      </c>
      <c r="M97">
        <f t="shared" si="12"/>
        <v>-5.1421105537397112E-9</v>
      </c>
      <c r="N97">
        <f t="shared" si="13"/>
        <v>-6.4109304627122023E-9</v>
      </c>
      <c r="O97">
        <f t="shared" si="14"/>
        <v>-6.8489801710343114E-9</v>
      </c>
      <c r="P97">
        <f t="shared" si="15"/>
        <v>-6.4109304627122015E-9</v>
      </c>
      <c r="Q97">
        <f t="shared" si="16"/>
        <v>-5.1421105537397128E-9</v>
      </c>
      <c r="R97">
        <f t="shared" si="20"/>
        <v>-3.2565600742064052E-9</v>
      </c>
      <c r="S97">
        <f t="shared" si="20"/>
        <v>-1.1741766731030184E-9</v>
      </c>
      <c r="T97">
        <f t="shared" si="20"/>
        <v>5.0646113834099968E-10</v>
      </c>
      <c r="U97">
        <f t="shared" si="20"/>
        <v>1.159495827564558E-9</v>
      </c>
      <c r="V97">
        <f t="shared" si="20"/>
        <v>5.0646113834099874E-10</v>
      </c>
      <c r="W97">
        <f t="shared" si="20"/>
        <v>-1.1741766731030165E-9</v>
      </c>
      <c r="X97">
        <f t="shared" si="20"/>
        <v>-3.2565600742064031E-9</v>
      </c>
      <c r="Y97">
        <f t="shared" si="20"/>
        <v>-5.1421105537397087E-9</v>
      </c>
      <c r="Z97">
        <f t="shared" si="20"/>
        <v>-6.4290825220435724E-9</v>
      </c>
      <c r="AA97">
        <f t="shared" si="20"/>
        <v>-6.8852842896970533E-9</v>
      </c>
      <c r="AB97">
        <f t="shared" si="20"/>
        <v>-6.4290825220435716E-9</v>
      </c>
      <c r="AC97">
        <f t="shared" si="20"/>
        <v>-5.1421105537397112E-9</v>
      </c>
      <c r="AD97">
        <f t="shared" si="20"/>
        <v>-3.256560074206399E-9</v>
      </c>
      <c r="AE97">
        <f t="shared" si="20"/>
        <v>-1.1741766731030161E-9</v>
      </c>
      <c r="AF97">
        <f t="shared" si="20"/>
        <v>5.0646113834099905E-10</v>
      </c>
      <c r="AG97">
        <f t="shared" si="18"/>
        <v>1.159495827564558E-9</v>
      </c>
    </row>
    <row r="98" spans="1:33" x14ac:dyDescent="0.3">
      <c r="B98">
        <f t="shared" si="19"/>
        <v>1.0000000000000002</v>
      </c>
      <c r="D98">
        <f t="shared" si="6"/>
        <v>1.3494570383208189E-23</v>
      </c>
      <c r="E98">
        <f t="shared" si="7"/>
        <v>4.3629007218271983E-9</v>
      </c>
      <c r="F98">
        <f t="shared" si="8"/>
        <v>2.294873926559863E-10</v>
      </c>
      <c r="G98">
        <f t="shared" si="9"/>
        <v>2.1187457371283629E-11</v>
      </c>
      <c r="H98" s="6"/>
      <c r="I98">
        <f t="shared" si="11"/>
        <v>4.6135755718544811E-9</v>
      </c>
      <c r="J98">
        <f t="shared" si="12"/>
        <v>3.8931265556198249E-9</v>
      </c>
      <c r="K98">
        <f t="shared" si="12"/>
        <v>2.0455192072143367E-9</v>
      </c>
      <c r="L98">
        <f t="shared" si="12"/>
        <v>-2.2948739265597255E-10</v>
      </c>
      <c r="M98">
        <f t="shared" si="12"/>
        <v>-2.2750065998702945E-9</v>
      </c>
      <c r="N98">
        <f t="shared" si="13"/>
        <v>-3.6424517055925285E-9</v>
      </c>
      <c r="O98">
        <f t="shared" si="14"/>
        <v>-4.1122258717999156E-9</v>
      </c>
      <c r="P98">
        <f t="shared" si="15"/>
        <v>-3.6424517055925285E-9</v>
      </c>
      <c r="Q98">
        <f t="shared" si="16"/>
        <v>-2.275006599870297E-9</v>
      </c>
      <c r="R98">
        <f t="shared" si="20"/>
        <v>-2.2948739265597361E-10</v>
      </c>
      <c r="S98">
        <f t="shared" si="20"/>
        <v>2.0455192072143367E-9</v>
      </c>
      <c r="T98">
        <f t="shared" si="20"/>
        <v>3.8931265556198249E-9</v>
      </c>
      <c r="U98">
        <f t="shared" si="20"/>
        <v>4.6135755718544811E-9</v>
      </c>
      <c r="V98">
        <f t="shared" si="20"/>
        <v>3.893126555619824E-9</v>
      </c>
      <c r="W98">
        <f t="shared" si="20"/>
        <v>2.0455192072143388E-9</v>
      </c>
      <c r="X98">
        <f t="shared" si="20"/>
        <v>-2.2948739265597144E-10</v>
      </c>
      <c r="Y98">
        <f t="shared" si="20"/>
        <v>-2.275006599870292E-9</v>
      </c>
      <c r="Z98">
        <f t="shared" si="20"/>
        <v>-3.6636391629638121E-9</v>
      </c>
      <c r="AA98">
        <f t="shared" si="20"/>
        <v>-4.1546007865424828E-9</v>
      </c>
      <c r="AB98">
        <f t="shared" si="20"/>
        <v>-3.66363916296381E-9</v>
      </c>
      <c r="AC98">
        <f t="shared" si="20"/>
        <v>-2.2750065998702945E-9</v>
      </c>
      <c r="AD98">
        <f t="shared" si="20"/>
        <v>-2.2948739265596694E-10</v>
      </c>
      <c r="AE98">
        <f t="shared" si="20"/>
        <v>2.0455192072143392E-9</v>
      </c>
      <c r="AF98">
        <f t="shared" si="20"/>
        <v>3.8931265556198249E-9</v>
      </c>
      <c r="AG98">
        <f t="shared" si="18"/>
        <v>4.6135755718544811E-9</v>
      </c>
    </row>
    <row r="100" spans="1:33" x14ac:dyDescent="0.3">
      <c r="A100" s="21" t="s">
        <v>65</v>
      </c>
      <c r="B100">
        <f>F47</f>
        <v>0.76607672778553138</v>
      </c>
      <c r="D100">
        <f>IF(B100&lt;$F$47,$C$60*((1-$F$47^2)/2*((3+$C$39)-(1-$C$39)*B100*B100)/(1+$C$39)-(1-B100*B100)/8*((5+$C$39)/(1+$C$39)-B100*B100)+($F$47*$F$47+B100*B100)*LN($F$47)),$C$60*((1-B100*B100)/8*((7+3*$C$39-4*(1-$C$39)*$F$47*$F$47)/(1+$C$39)+B100*B100)+($F$47*$F$47+B100*B100)*LN(B100)))</f>
        <v>-1.5299928901376829E-8</v>
      </c>
      <c r="E100">
        <f>IF(B100&lt;$F$47,E$73*$B100^E$68+E$74*$B100^(E$68+2),E$69*$B100^E$68+E$70*$B100^(E$68+2)+E$71/($B100^E$68)+E$72/$B100^(E$68-2))</f>
        <v>3.1099738021569902E-9</v>
      </c>
      <c r="F100">
        <f>IF(B100&lt;$F$47,F$73*$B100^F$68+F$74*$B100^(F$68+2),F$69*$B100^F$68+F$70*$B100^(F$68+2)+F$71/($B100^F$68)+F$72/$B100^(F$68-2))</f>
        <v>3.0667335347651311E-10</v>
      </c>
      <c r="G100">
        <f>IF(B100&lt;$F$47,G$73*$B100^G$68+G$74*$B100^(G$68+2),G$69*$B100^G$68+G$70*$B100^(G$68+2)+G$71/($B100^G$68)+G$72/$B100^(G$68-2))</f>
        <v>8.7974708005064993E-11</v>
      </c>
      <c r="I100">
        <f t="shared" si="11"/>
        <v>-1.1795307037738262E-8</v>
      </c>
      <c r="J100">
        <f>$D100+$E100*COS($E$68*J$77)+$F100*COS($F$68*J$77)+$G100*COS($G$68*J$77)</f>
        <v>-1.245327590686654E-8</v>
      </c>
      <c r="K100">
        <f t="shared" ref="K100:V100" si="21">$D100+$E100*COS($E$68*K$77)+$F100*COS($F$68*K$77)+$G100*COS($G$68*K$77)</f>
        <v>-1.3986253385041655E-8</v>
      </c>
      <c r="L100">
        <f t="shared" si="21"/>
        <v>-1.5606602254853342E-8</v>
      </c>
      <c r="M100">
        <f t="shared" si="21"/>
        <v>-1.6920277771188516E-8</v>
      </c>
      <c r="N100">
        <f t="shared" si="21"/>
        <v>-1.7839908542410607E-8</v>
      </c>
      <c r="O100">
        <f t="shared" si="21"/>
        <v>-1.8191204058062371E-8</v>
      </c>
      <c r="P100">
        <f t="shared" si="21"/>
        <v>-1.7839908542410607E-8</v>
      </c>
      <c r="Q100">
        <f t="shared" si="21"/>
        <v>-1.6920277771188516E-8</v>
      </c>
      <c r="R100">
        <f t="shared" si="21"/>
        <v>-1.5606602254853342E-8</v>
      </c>
      <c r="S100">
        <f t="shared" si="21"/>
        <v>-1.3986253385041655E-8</v>
      </c>
      <c r="T100">
        <f t="shared" si="21"/>
        <v>-1.2453275906866538E-8</v>
      </c>
      <c r="U100">
        <f t="shared" si="21"/>
        <v>-1.1795307037738262E-8</v>
      </c>
      <c r="V100">
        <f t="shared" si="21"/>
        <v>-1.245327590686654E-8</v>
      </c>
      <c r="W100">
        <f>$D100+$E100*COS($E$68*W$77)+$F100*COS($F$68*W$77)+$G100*COS($G$68*W$77)</f>
        <v>-1.3986253385041653E-8</v>
      </c>
      <c r="X100">
        <f t="shared" ref="X100:AG100" si="22">$D100+$E100*COS($E$68*X$77)+$F100*COS($F$68*X$77)+$G100*COS($G$68*X$77)</f>
        <v>-1.5606602254853342E-8</v>
      </c>
      <c r="Y100">
        <f t="shared" si="22"/>
        <v>-1.6920277771188513E-8</v>
      </c>
      <c r="Z100">
        <f t="shared" si="22"/>
        <v>-1.7839908542410607E-8</v>
      </c>
      <c r="AA100">
        <f t="shared" si="22"/>
        <v>-1.8191204058062371E-8</v>
      </c>
      <c r="AB100">
        <f t="shared" si="22"/>
        <v>-1.7839908542410604E-8</v>
      </c>
      <c r="AC100">
        <f t="shared" si="22"/>
        <v>-1.6920277771188516E-8</v>
      </c>
      <c r="AD100">
        <f>$D100+$E100*COS($E$68*AD$77)+$F100*COS($F$68*AD$77)+$G100*COS($G$68*AD$77)</f>
        <v>-1.5606602254853338E-8</v>
      </c>
      <c r="AE100">
        <f t="shared" si="22"/>
        <v>-1.3986253385041653E-8</v>
      </c>
      <c r="AF100">
        <f t="shared" si="22"/>
        <v>-1.245327590686654E-8</v>
      </c>
      <c r="AG100">
        <f t="shared" si="22"/>
        <v>-1.1795307037738262E-8</v>
      </c>
    </row>
    <row r="119" spans="2:9" ht="15.6" x14ac:dyDescent="0.3">
      <c r="B119" s="25" t="s">
        <v>91</v>
      </c>
    </row>
    <row r="120" spans="2:9" x14ac:dyDescent="0.3">
      <c r="B120" s="4" t="s">
        <v>59</v>
      </c>
      <c r="E120">
        <f>C48*1</f>
        <v>3</v>
      </c>
      <c r="F120">
        <f>C48*2</f>
        <v>6</v>
      </c>
      <c r="G120">
        <f>C48*3</f>
        <v>9</v>
      </c>
      <c r="I120">
        <v>52</v>
      </c>
    </row>
    <row r="121" spans="2:9" x14ac:dyDescent="0.3">
      <c r="B121" t="s">
        <v>53</v>
      </c>
      <c r="E121" s="6">
        <f>$C$60*$F$49^E120/(3+C$39)*((1-C$39)*(1/(E120-1)-$F$49^2/(E120+1))+8*(1+$C$39)/(E120*E120*(E120-1)*(1-$C$39)))</f>
        <v>6.4305804097455525E-9</v>
      </c>
      <c r="F121" s="6">
        <f>$C$60*$F$49^F120/(3+D$39)*((1-D$39)*(1/(F120-1)-$F$49^2/(F120+1))+8*(1+$C$39)/(F120*F120*(F120-1)*(1-$C$39)))</f>
        <v>7.2307363874092885E-11</v>
      </c>
      <c r="G121" s="6">
        <f>$C$60*$F$47^G120/(3+E$39)*((1-E$39)*(1/(G120-1)-$F$47^2/(G120+1))+8*(1+$C$39)/(G120*G120*(G120-1)*(1-$C$39)))</f>
        <v>1.1403572948275351E-9</v>
      </c>
      <c r="I121">
        <f t="shared" ref="I121:I126" si="23">I120+1</f>
        <v>53</v>
      </c>
    </row>
    <row r="122" spans="2:9" x14ac:dyDescent="0.3">
      <c r="B122" t="s">
        <v>54</v>
      </c>
      <c r="E122">
        <f>-$C$60*$F$49^E120/(3+$C$39)*(1-$C$39)*(1/E120-$F$49^2/(E120+1))</f>
        <v>-1.3557440728365306E-9</v>
      </c>
      <c r="F122">
        <f>-$C$60*$F$49^F120/(3+$C$39)*(1-$C$39)*(1/F120-$F$49^2/(F120+1))</f>
        <v>-2.9534374468256352E-11</v>
      </c>
      <c r="G122">
        <f>-$C$60*$F$49^G120/(3+$C$39)*(1-$C$39)*(1/G120-$F$49^2/(G120+1))</f>
        <v>-8.6550754585803184E-13</v>
      </c>
      <c r="I122">
        <f t="shared" si="23"/>
        <v>54</v>
      </c>
    </row>
    <row r="123" spans="2:9" x14ac:dyDescent="0.3">
      <c r="B123" t="s">
        <v>55</v>
      </c>
      <c r="E123">
        <f>-$C$60*$F$49^(E120+2)/E120/(E120+1)</f>
        <v>-2.0037330904417883E-10</v>
      </c>
      <c r="F123">
        <f>-$C$60*$F$49^(F120+2)/F120/(F120+1)</f>
        <v>-2.5317514276922188E-12</v>
      </c>
      <c r="G123">
        <f>-$C$60*$F$49^(G120+2)/G120/(G120+1)</f>
        <v>-5.2248891629275325E-14</v>
      </c>
      <c r="I123">
        <f t="shared" si="23"/>
        <v>55</v>
      </c>
    </row>
    <row r="124" spans="2:9" x14ac:dyDescent="0.3">
      <c r="B124" t="s">
        <v>56</v>
      </c>
      <c r="E124" s="6">
        <f>$C$60*$F$49^E120/E120/(E120-1)</f>
        <v>3.2045745132418745E-9</v>
      </c>
      <c r="F124" s="6">
        <f>$C$60*$F$49^F120/F120/(F120-1)</f>
        <v>2.8343247393694428E-11</v>
      </c>
      <c r="G124" s="6">
        <f>$C$60*$F$49^G120/G120/(G120-1)</f>
        <v>5.2226100889825792E-13</v>
      </c>
      <c r="I124">
        <f t="shared" si="23"/>
        <v>56</v>
      </c>
    </row>
    <row r="125" spans="2:9" x14ac:dyDescent="0.3">
      <c r="B125" t="s">
        <v>57</v>
      </c>
      <c r="E125" s="6">
        <f>E121+$C$60*$F$49^(-E120+2)/E120/(E120-1)</f>
        <v>2.1134446713070609E-7</v>
      </c>
      <c r="F125" s="6">
        <f>F121+$C$60*$F$49^(-F120+2)/F120/(F120-1)</f>
        <v>9.2680001738825388E-7</v>
      </c>
      <c r="G125" s="6">
        <f>G121+$C$60*$F$49^(-G120+2)/G120/(G120-1)</f>
        <v>8.7326968811714372E-6</v>
      </c>
      <c r="I125">
        <f t="shared" si="23"/>
        <v>57</v>
      </c>
    </row>
    <row r="126" spans="2:9" x14ac:dyDescent="0.3">
      <c r="B126" t="s">
        <v>58</v>
      </c>
      <c r="E126" s="6">
        <f>E122-$C$60/($F$49^E120)/E120/(E120+1)</f>
        <v>-8.206537607694368E-7</v>
      </c>
      <c r="F126" s="6">
        <f>F122-$C$60/($F$49^F120)/F120/(F120+1)</f>
        <v>-5.2933065368025999E-6</v>
      </c>
      <c r="G126" s="6">
        <f>G122-$C$60/($F$49^G120)/G120/(G120+1)</f>
        <v>-5.5857587149470127E-5</v>
      </c>
      <c r="I126">
        <f t="shared" si="23"/>
        <v>58</v>
      </c>
    </row>
    <row r="129" spans="2:33" x14ac:dyDescent="0.3">
      <c r="H129" t="s">
        <v>62</v>
      </c>
      <c r="I129">
        <v>0</v>
      </c>
      <c r="J129">
        <f t="shared" ref="J129:P129" si="24">I129+5</f>
        <v>5</v>
      </c>
      <c r="K129">
        <f t="shared" si="24"/>
        <v>10</v>
      </c>
      <c r="L129">
        <f t="shared" si="24"/>
        <v>15</v>
      </c>
      <c r="M129">
        <f t="shared" si="24"/>
        <v>20</v>
      </c>
      <c r="N129">
        <f t="shared" si="24"/>
        <v>25</v>
      </c>
      <c r="O129">
        <f t="shared" si="24"/>
        <v>30</v>
      </c>
      <c r="P129">
        <f t="shared" si="24"/>
        <v>35</v>
      </c>
      <c r="Q129">
        <f t="shared" ref="Q129:AG129" si="25">P129+5</f>
        <v>40</v>
      </c>
      <c r="R129">
        <f t="shared" si="25"/>
        <v>45</v>
      </c>
      <c r="S129">
        <f t="shared" si="25"/>
        <v>50</v>
      </c>
      <c r="T129">
        <f t="shared" si="25"/>
        <v>55</v>
      </c>
      <c r="U129">
        <f t="shared" si="25"/>
        <v>60</v>
      </c>
      <c r="V129">
        <f t="shared" si="25"/>
        <v>65</v>
      </c>
      <c r="W129">
        <f t="shared" si="25"/>
        <v>70</v>
      </c>
      <c r="X129">
        <f t="shared" si="25"/>
        <v>75</v>
      </c>
      <c r="Y129">
        <f t="shared" si="25"/>
        <v>80</v>
      </c>
      <c r="Z129">
        <f t="shared" si="25"/>
        <v>85</v>
      </c>
      <c r="AA129">
        <f t="shared" si="25"/>
        <v>90</v>
      </c>
      <c r="AB129">
        <f t="shared" si="25"/>
        <v>95</v>
      </c>
      <c r="AC129">
        <f t="shared" si="25"/>
        <v>100</v>
      </c>
      <c r="AD129">
        <f t="shared" si="25"/>
        <v>105</v>
      </c>
      <c r="AE129">
        <f t="shared" si="25"/>
        <v>110</v>
      </c>
      <c r="AF129">
        <f t="shared" si="25"/>
        <v>115</v>
      </c>
      <c r="AG129">
        <f t="shared" si="25"/>
        <v>120</v>
      </c>
    </row>
    <row r="130" spans="2:33" x14ac:dyDescent="0.3">
      <c r="B130" t="s">
        <v>49</v>
      </c>
      <c r="D130" t="s">
        <v>50</v>
      </c>
      <c r="E130" t="s">
        <v>51</v>
      </c>
      <c r="F130" t="s">
        <v>52</v>
      </c>
      <c r="G130" t="s">
        <v>60</v>
      </c>
      <c r="H130" t="s">
        <v>61</v>
      </c>
      <c r="I130">
        <f t="shared" ref="I130:N130" si="26">PI()/180*I129</f>
        <v>0</v>
      </c>
      <c r="J130">
        <f t="shared" si="26"/>
        <v>8.7266462599716474E-2</v>
      </c>
      <c r="K130">
        <f t="shared" si="26"/>
        <v>0.17453292519943295</v>
      </c>
      <c r="L130">
        <f t="shared" si="26"/>
        <v>0.26179938779914941</v>
      </c>
      <c r="M130">
        <f t="shared" si="26"/>
        <v>0.3490658503988659</v>
      </c>
      <c r="N130">
        <f t="shared" si="26"/>
        <v>0.43633231299858238</v>
      </c>
      <c r="O130">
        <f t="shared" ref="O130:T130" si="27">PI()/180*O129</f>
        <v>0.52359877559829882</v>
      </c>
      <c r="P130">
        <f t="shared" si="27"/>
        <v>0.6108652381980153</v>
      </c>
      <c r="Q130">
        <f t="shared" si="27"/>
        <v>0.69813170079773179</v>
      </c>
      <c r="R130">
        <f t="shared" si="27"/>
        <v>0.78539816339744828</v>
      </c>
      <c r="S130">
        <f t="shared" si="27"/>
        <v>0.87266462599716477</v>
      </c>
      <c r="T130">
        <f t="shared" si="27"/>
        <v>0.95993108859688125</v>
      </c>
      <c r="U130">
        <f t="shared" ref="U130:AG130" si="28">PI()/180*U129</f>
        <v>1.0471975511965976</v>
      </c>
      <c r="V130">
        <f t="shared" si="28"/>
        <v>1.1344640137963142</v>
      </c>
      <c r="W130">
        <f t="shared" si="28"/>
        <v>1.2217304763960306</v>
      </c>
      <c r="X130">
        <f t="shared" si="28"/>
        <v>1.3089969389957472</v>
      </c>
      <c r="Y130">
        <f t="shared" si="28"/>
        <v>1.3962634015954636</v>
      </c>
      <c r="Z130">
        <f t="shared" si="28"/>
        <v>1.4835298641951802</v>
      </c>
      <c r="AA130">
        <f t="shared" si="28"/>
        <v>1.5707963267948966</v>
      </c>
      <c r="AB130">
        <f t="shared" si="28"/>
        <v>1.6580627893946132</v>
      </c>
      <c r="AC130">
        <f t="shared" si="28"/>
        <v>1.7453292519943295</v>
      </c>
      <c r="AD130">
        <f t="shared" si="28"/>
        <v>1.8325957145940461</v>
      </c>
      <c r="AE130">
        <f t="shared" si="28"/>
        <v>1.9198621771937625</v>
      </c>
      <c r="AF130">
        <f t="shared" si="28"/>
        <v>2.0071286397934789</v>
      </c>
      <c r="AG130">
        <f t="shared" si="28"/>
        <v>2.0943951023931953</v>
      </c>
    </row>
    <row r="131" spans="2:33" x14ac:dyDescent="0.3">
      <c r="B131">
        <v>0</v>
      </c>
      <c r="D131">
        <f t="shared" ref="D131:D151" si="29">IF(B131&lt;$F$49,$C$60*((1-$F$49^2)/2*((3+$C$39)-(1-$C$39)*B131*B131)/(1+$C$39)-(1-B131*B131)/8*((5+$C$39)/(1+$C$39)-B131*B131)+($F$49*$F$49+B131*B131)*LN($F$49)),$C$60*((1-B131*B131)/8*((7+3*$C$39-4*(1-$C$39)*$F$49*$F$49)/(1+$C$39)+B131*B131)+($F$49*$F$49+B131*B131)*LN(B131)))</f>
        <v>2.1048870436802749E-7</v>
      </c>
      <c r="E131">
        <f t="shared" ref="E131:E151" si="30">IF(B131&lt;$F$49,E$125*$B131^E$120+E$126*$B131^(E$120+2),E$121*$B131^E$120+E$122*$B131^(E$120+2)+E$123/($B131^E$120)+E$124/$B131^(E$120-2))</f>
        <v>0</v>
      </c>
      <c r="F131">
        <f t="shared" ref="F131:F151" si="31">IF(B131&lt;$F$49,F$125*$B131^F$120+F$126*$B131^(F$120+2),F$121*$B131^F$120+F$122*$B131^(F$120+2)+F$123/($B131^F$120)+F$124/$B131^(F$120-2))</f>
        <v>0</v>
      </c>
      <c r="G131">
        <f t="shared" ref="G131:G151" si="32">IF(B131&lt;$F$49,G$125*$B131^G$120+G$126*$B131^(G$120+2),G$121*$B131^G$120+G$122*$B131^(G$120+2)+G$123/($B131^G$120)+G$124/$B131^(G$120-2))</f>
        <v>0</v>
      </c>
      <c r="H131" s="6"/>
      <c r="I131">
        <f>D131+E131+F131+G131</f>
        <v>2.1048870436802749E-7</v>
      </c>
      <c r="J131">
        <f t="shared" ref="J131:S136" si="33">$D131+$E131*COS($E$120*J$130)+$F131*COS($F$120*J$130)+$G131*COS($G$120*J$130)</f>
        <v>2.1048870436802749E-7</v>
      </c>
      <c r="K131">
        <f t="shared" si="33"/>
        <v>2.1048870436802749E-7</v>
      </c>
      <c r="L131">
        <f t="shared" si="33"/>
        <v>2.1048870436802749E-7</v>
      </c>
      <c r="M131">
        <f t="shared" si="33"/>
        <v>2.1048870436802749E-7</v>
      </c>
      <c r="N131">
        <f t="shared" si="33"/>
        <v>2.1048870436802749E-7</v>
      </c>
      <c r="O131">
        <f t="shared" si="33"/>
        <v>2.1048870436802749E-7</v>
      </c>
      <c r="P131">
        <f t="shared" si="33"/>
        <v>2.1048870436802749E-7</v>
      </c>
      <c r="Q131">
        <f t="shared" si="33"/>
        <v>2.1048870436802749E-7</v>
      </c>
      <c r="R131">
        <f t="shared" si="33"/>
        <v>2.1048870436802749E-7</v>
      </c>
      <c r="S131">
        <f t="shared" si="33"/>
        <v>2.1048870436802749E-7</v>
      </c>
      <c r="T131">
        <f t="shared" ref="T131:AG136" si="34">$D131+$E131*COS($E$120*T$130)+$F131*COS($F$120*T$130)+$G131*COS($G$120*T$130)</f>
        <v>2.1048870436802749E-7</v>
      </c>
      <c r="U131">
        <f t="shared" si="34"/>
        <v>2.1048870436802749E-7</v>
      </c>
      <c r="V131">
        <f t="shared" si="34"/>
        <v>2.1048870436802749E-7</v>
      </c>
      <c r="W131">
        <f t="shared" si="34"/>
        <v>2.1048870436802749E-7</v>
      </c>
      <c r="X131">
        <f t="shared" si="34"/>
        <v>2.1048870436802749E-7</v>
      </c>
      <c r="Y131">
        <f t="shared" si="34"/>
        <v>2.1048870436802749E-7</v>
      </c>
      <c r="Z131">
        <f t="shared" si="34"/>
        <v>2.1048870436802749E-7</v>
      </c>
      <c r="AA131">
        <f t="shared" si="34"/>
        <v>2.1048870436802749E-7</v>
      </c>
      <c r="AB131">
        <f t="shared" si="34"/>
        <v>2.1048870436802749E-7</v>
      </c>
      <c r="AC131">
        <f t="shared" si="34"/>
        <v>2.1048870436802749E-7</v>
      </c>
      <c r="AD131">
        <f t="shared" si="34"/>
        <v>2.1048870436802749E-7</v>
      </c>
      <c r="AE131">
        <f t="shared" si="34"/>
        <v>2.1048870436802749E-7</v>
      </c>
      <c r="AF131">
        <f t="shared" si="34"/>
        <v>2.1048870436802749E-7</v>
      </c>
      <c r="AG131">
        <f t="shared" si="34"/>
        <v>2.1048870436802749E-7</v>
      </c>
    </row>
    <row r="132" spans="2:33" x14ac:dyDescent="0.3">
      <c r="B132">
        <f>B131+0.05</f>
        <v>0.05</v>
      </c>
      <c r="D132">
        <f t="shared" si="29"/>
        <v>2.0977784750689235E-7</v>
      </c>
      <c r="E132">
        <f t="shared" si="30"/>
        <v>2.6161604091097816E-11</v>
      </c>
      <c r="F132">
        <f t="shared" si="31"/>
        <v>1.4274480485097622E-14</v>
      </c>
      <c r="G132">
        <f t="shared" si="32"/>
        <v>1.6783306471284708E-17</v>
      </c>
      <c r="H132" s="6"/>
      <c r="I132">
        <f t="shared" ref="I132:I153" si="35">D132+E132+F132+G132</f>
        <v>2.0980402340224723E-7</v>
      </c>
      <c r="J132">
        <f t="shared" si="33"/>
        <v>2.0980313004987141E-7</v>
      </c>
      <c r="K132">
        <f t="shared" si="33"/>
        <v>2.0980051125787925E-7</v>
      </c>
      <c r="L132">
        <f t="shared" si="33"/>
        <v>2.0979634654268429E-7</v>
      </c>
      <c r="M132">
        <f t="shared" si="33"/>
        <v>2.0979092115491437E-7</v>
      </c>
      <c r="N132">
        <f t="shared" si="33"/>
        <v>2.0978460625435126E-7</v>
      </c>
      <c r="O132">
        <f t="shared" si="33"/>
        <v>2.0977783323241186E-7</v>
      </c>
      <c r="P132">
        <f t="shared" si="33"/>
        <v>2.0977106403530801E-7</v>
      </c>
      <c r="Q132">
        <f t="shared" si="33"/>
        <v>2.0976475958438984E-7</v>
      </c>
      <c r="R132">
        <f t="shared" si="33"/>
        <v>2.0975934847110041E-7</v>
      </c>
      <c r="S132">
        <f t="shared" si="33"/>
        <v>2.0975519803038595E-7</v>
      </c>
      <c r="T132">
        <f t="shared" si="34"/>
        <v>2.0975258968803873E-7</v>
      </c>
      <c r="U132">
        <f t="shared" si="34"/>
        <v>2.0975170016049846E-7</v>
      </c>
      <c r="V132">
        <f t="shared" si="34"/>
        <v>2.0975258968803873E-7</v>
      </c>
      <c r="W132">
        <f t="shared" si="34"/>
        <v>2.0975519803038595E-7</v>
      </c>
      <c r="X132">
        <f t="shared" si="34"/>
        <v>2.0975934847110041E-7</v>
      </c>
      <c r="Y132">
        <f t="shared" si="34"/>
        <v>2.0976475958438984E-7</v>
      </c>
      <c r="Z132">
        <f t="shared" si="34"/>
        <v>2.0977106403530801E-7</v>
      </c>
      <c r="AA132">
        <f t="shared" si="34"/>
        <v>2.0977783323241186E-7</v>
      </c>
      <c r="AB132">
        <f t="shared" si="34"/>
        <v>2.0978460625435126E-7</v>
      </c>
      <c r="AC132">
        <f t="shared" si="34"/>
        <v>2.0979092115491437E-7</v>
      </c>
      <c r="AD132">
        <f t="shared" si="34"/>
        <v>2.0979634654268429E-7</v>
      </c>
      <c r="AE132">
        <f t="shared" si="34"/>
        <v>2.0980051125787925E-7</v>
      </c>
      <c r="AF132">
        <f t="shared" si="34"/>
        <v>2.0980313004987141E-7</v>
      </c>
      <c r="AG132">
        <f t="shared" si="34"/>
        <v>2.0980402340224723E-7</v>
      </c>
    </row>
    <row r="133" spans="2:33" x14ac:dyDescent="0.3">
      <c r="B133">
        <f t="shared" ref="B133:B151" si="36">B132+0.05</f>
        <v>0.1</v>
      </c>
      <c r="D133">
        <f t="shared" si="29"/>
        <v>2.0764120083443594E-7</v>
      </c>
      <c r="E133">
        <f t="shared" si="30"/>
        <v>2.0313792952301177E-10</v>
      </c>
      <c r="F133">
        <f t="shared" si="31"/>
        <v>8.7386695202022835E-13</v>
      </c>
      <c r="G133">
        <f t="shared" si="32"/>
        <v>8.1741210096767431E-15</v>
      </c>
      <c r="H133" s="6"/>
      <c r="I133">
        <f t="shared" si="35"/>
        <v>2.0784522080503199E-7</v>
      </c>
      <c r="J133">
        <f t="shared" si="33"/>
        <v>2.0783817957781747E-7</v>
      </c>
      <c r="K133">
        <f t="shared" si="33"/>
        <v>2.0781756037535106E-7</v>
      </c>
      <c r="L133">
        <f t="shared" si="33"/>
        <v>2.0778483526194146E-7</v>
      </c>
      <c r="M133">
        <f t="shared" si="33"/>
        <v>2.0774232469160041E-7</v>
      </c>
      <c r="N133">
        <f t="shared" si="33"/>
        <v>2.0769301422842282E-7</v>
      </c>
      <c r="O133">
        <f t="shared" si="33"/>
        <v>2.0764032696748391E-7</v>
      </c>
      <c r="P133">
        <f t="shared" si="33"/>
        <v>2.075878738584891E-7</v>
      </c>
      <c r="Q133">
        <f t="shared" si="33"/>
        <v>2.0753920311031944E-7</v>
      </c>
      <c r="R133">
        <f t="shared" si="33"/>
        <v>2.0749756640693041E-7</v>
      </c>
      <c r="S133">
        <f t="shared" si="33"/>
        <v>2.0746571516047284E-7</v>
      </c>
      <c r="T133">
        <f t="shared" si="34"/>
        <v>2.0744573567301435E-7</v>
      </c>
      <c r="U133">
        <f t="shared" si="34"/>
        <v>2.0743892859774394E-7</v>
      </c>
      <c r="V133">
        <f t="shared" si="34"/>
        <v>2.0744573567301435E-7</v>
      </c>
      <c r="W133">
        <f t="shared" si="34"/>
        <v>2.0746571516047284E-7</v>
      </c>
      <c r="X133">
        <f t="shared" si="34"/>
        <v>2.0749756640693041E-7</v>
      </c>
      <c r="Y133">
        <f t="shared" si="34"/>
        <v>2.0753920311031944E-7</v>
      </c>
      <c r="Z133">
        <f t="shared" si="34"/>
        <v>2.075878738584891E-7</v>
      </c>
      <c r="AA133">
        <f t="shared" si="34"/>
        <v>2.0764032696748391E-7</v>
      </c>
      <c r="AB133">
        <f t="shared" si="34"/>
        <v>2.0769301422842282E-7</v>
      </c>
      <c r="AC133">
        <f t="shared" si="34"/>
        <v>2.0774232469160041E-7</v>
      </c>
      <c r="AD133">
        <f t="shared" si="34"/>
        <v>2.0778483526194146E-7</v>
      </c>
      <c r="AE133">
        <f t="shared" si="34"/>
        <v>2.0781756037535106E-7</v>
      </c>
      <c r="AF133">
        <f t="shared" si="34"/>
        <v>2.0783817957781747E-7</v>
      </c>
      <c r="AG133">
        <f t="shared" si="34"/>
        <v>2.0784522080503199E-7</v>
      </c>
    </row>
    <row r="134" spans="2:33" x14ac:dyDescent="0.3">
      <c r="B134">
        <f t="shared" si="36"/>
        <v>0.15000000000000002</v>
      </c>
      <c r="D134">
        <f t="shared" si="29"/>
        <v>2.0406653608350509E-7</v>
      </c>
      <c r="E134">
        <f t="shared" si="30"/>
        <v>6.5096918160770415E-10</v>
      </c>
      <c r="F134">
        <f t="shared" si="31"/>
        <v>9.2002148782208248E-12</v>
      </c>
      <c r="G134">
        <f t="shared" si="32"/>
        <v>2.8739875534214768E-13</v>
      </c>
      <c r="H134" s="6"/>
      <c r="I134">
        <f t="shared" si="35"/>
        <v>2.0472699287874637E-7</v>
      </c>
      <c r="J134">
        <f t="shared" si="33"/>
        <v>2.0470349486955184E-7</v>
      </c>
      <c r="K134">
        <f t="shared" si="33"/>
        <v>2.0463489203929723E-7</v>
      </c>
      <c r="L134">
        <f t="shared" si="33"/>
        <v>2.0452663758455456E-7</v>
      </c>
      <c r="M134">
        <f t="shared" si="33"/>
        <v>2.0438713316811449E-7</v>
      </c>
      <c r="N134">
        <f t="shared" si="33"/>
        <v>2.0422684846406635E-7</v>
      </c>
      <c r="O134">
        <f t="shared" si="33"/>
        <v>2.0405733586862687E-7</v>
      </c>
      <c r="P134">
        <f t="shared" si="33"/>
        <v>2.0389028846333422E-7</v>
      </c>
      <c r="Q134">
        <f t="shared" si="33"/>
        <v>2.037367387840175E-7</v>
      </c>
      <c r="R134">
        <f t="shared" si="33"/>
        <v>2.0360643458245563E-7</v>
      </c>
      <c r="S134">
        <f t="shared" si="33"/>
        <v>2.0350738034259116E-7</v>
      </c>
      <c r="T134">
        <f t="shared" si="34"/>
        <v>2.0344551253706797E-7</v>
      </c>
      <c r="U134">
        <f t="shared" si="34"/>
        <v>2.0342447971802027E-7</v>
      </c>
      <c r="V134">
        <f t="shared" si="34"/>
        <v>2.0344551253706797E-7</v>
      </c>
      <c r="W134">
        <f t="shared" si="34"/>
        <v>2.0350738034259116E-7</v>
      </c>
      <c r="X134">
        <f t="shared" si="34"/>
        <v>2.0360643458245563E-7</v>
      </c>
      <c r="Y134">
        <f t="shared" si="34"/>
        <v>2.037367387840175E-7</v>
      </c>
      <c r="Z134">
        <f t="shared" si="34"/>
        <v>2.0389028846333422E-7</v>
      </c>
      <c r="AA134">
        <f t="shared" si="34"/>
        <v>2.0405733586862687E-7</v>
      </c>
      <c r="AB134">
        <f t="shared" si="34"/>
        <v>2.0422684846406635E-7</v>
      </c>
      <c r="AC134">
        <f t="shared" si="34"/>
        <v>2.0438713316811449E-7</v>
      </c>
      <c r="AD134">
        <f t="shared" si="34"/>
        <v>2.0452663758455456E-7</v>
      </c>
      <c r="AE134">
        <f t="shared" si="34"/>
        <v>2.0463489203929723E-7</v>
      </c>
      <c r="AF134">
        <f t="shared" si="34"/>
        <v>2.0470349486955184E-7</v>
      </c>
      <c r="AG134">
        <f t="shared" si="34"/>
        <v>2.0472699287874637E-7</v>
      </c>
    </row>
    <row r="135" spans="2:33" x14ac:dyDescent="0.3">
      <c r="B135">
        <f t="shared" si="36"/>
        <v>0.2</v>
      </c>
      <c r="D135">
        <f t="shared" si="29"/>
        <v>1.9903347280884452E-7</v>
      </c>
      <c r="E135">
        <f t="shared" si="30"/>
        <v>1.4281465335994292E-9</v>
      </c>
      <c r="F135">
        <f t="shared" si="31"/>
        <v>4.5764336378633616E-11</v>
      </c>
      <c r="G135">
        <f t="shared" si="32"/>
        <v>3.327177418338631E-12</v>
      </c>
      <c r="H135" s="6"/>
      <c r="I135">
        <f t="shared" si="35"/>
        <v>2.005107108562409E-7</v>
      </c>
      <c r="J135">
        <f t="shared" si="33"/>
        <v>2.0045494217697936E-7</v>
      </c>
      <c r="K135">
        <f t="shared" si="33"/>
        <v>2.0029316615545762E-7</v>
      </c>
      <c r="L135">
        <f t="shared" si="33"/>
        <v>2.0004097223756602E-7</v>
      </c>
      <c r="M135">
        <f t="shared" si="33"/>
        <v>1.9972133673003659E-7</v>
      </c>
      <c r="N135">
        <f t="shared" si="33"/>
        <v>1.9936111858333125E-7</v>
      </c>
      <c r="O135">
        <f t="shared" si="33"/>
        <v>1.9898770847246588E-7</v>
      </c>
      <c r="P135">
        <f t="shared" si="33"/>
        <v>1.9862656087857533E-7</v>
      </c>
      <c r="Q135">
        <f t="shared" si="33"/>
        <v>1.982998445512738E-7</v>
      </c>
      <c r="R135">
        <f t="shared" si="33"/>
        <v>1.9802597338012301E-7</v>
      </c>
      <c r="S135">
        <f t="shared" si="33"/>
        <v>1.9781954379861005E-7</v>
      </c>
      <c r="T135">
        <f t="shared" si="34"/>
        <v>1.9769126959649213E-7</v>
      </c>
      <c r="U135">
        <f t="shared" si="34"/>
        <v>1.9764776343420541E-7</v>
      </c>
      <c r="V135">
        <f t="shared" si="34"/>
        <v>1.9769126959649213E-7</v>
      </c>
      <c r="W135">
        <f t="shared" si="34"/>
        <v>1.9781954379861005E-7</v>
      </c>
      <c r="X135">
        <f t="shared" si="34"/>
        <v>1.9802597338012301E-7</v>
      </c>
      <c r="Y135">
        <f t="shared" si="34"/>
        <v>1.982998445512738E-7</v>
      </c>
      <c r="Z135">
        <f t="shared" si="34"/>
        <v>1.9862656087857533E-7</v>
      </c>
      <c r="AA135">
        <f t="shared" si="34"/>
        <v>1.9898770847246588E-7</v>
      </c>
      <c r="AB135">
        <f t="shared" si="34"/>
        <v>1.9936111858333125E-7</v>
      </c>
      <c r="AC135">
        <f t="shared" si="34"/>
        <v>1.9972133673003659E-7</v>
      </c>
      <c r="AD135">
        <f t="shared" si="34"/>
        <v>2.0004097223756602E-7</v>
      </c>
      <c r="AE135">
        <f t="shared" si="34"/>
        <v>2.0029316615545762E-7</v>
      </c>
      <c r="AF135">
        <f t="shared" si="34"/>
        <v>2.0045494217697936E-7</v>
      </c>
      <c r="AG135">
        <f t="shared" si="34"/>
        <v>2.005107108562409E-7</v>
      </c>
    </row>
    <row r="136" spans="2:33" x14ac:dyDescent="0.3">
      <c r="B136">
        <f t="shared" si="36"/>
        <v>0.25</v>
      </c>
      <c r="D136">
        <f t="shared" si="29"/>
        <v>1.9251347838709677E-7</v>
      </c>
      <c r="E136">
        <f t="shared" si="30"/>
        <v>2.5008376106658797E-9</v>
      </c>
      <c r="F136">
        <f t="shared" si="31"/>
        <v>1.4550008760695589E-10</v>
      </c>
      <c r="G136">
        <f t="shared" si="32"/>
        <v>1.9995108353918281E-11</v>
      </c>
      <c r="H136" s="6"/>
      <c r="I136">
        <f t="shared" si="35"/>
        <v>1.9517981119372351E-7</v>
      </c>
      <c r="J136">
        <f t="shared" si="33"/>
        <v>1.9506924747142207E-7</v>
      </c>
      <c r="K136">
        <f t="shared" si="33"/>
        <v>1.9475201733247648E-7</v>
      </c>
      <c r="L136">
        <f t="shared" si="33"/>
        <v>1.9426769894353736E-7</v>
      </c>
      <c r="M136">
        <f t="shared" si="33"/>
        <v>1.936711520402723E-7</v>
      </c>
      <c r="N136">
        <f t="shared" si="33"/>
        <v>1.9302059734061769E-7</v>
      </c>
      <c r="O136">
        <f t="shared" si="33"/>
        <v>1.9236797829948983E-7</v>
      </c>
      <c r="P136">
        <f t="shared" si="33"/>
        <v>1.9175434588933488E-7</v>
      </c>
      <c r="Q136">
        <f t="shared" si="33"/>
        <v>1.9121030464631427E-7</v>
      </c>
      <c r="R136">
        <f t="shared" si="33"/>
        <v>1.9075925783065617E-7</v>
      </c>
      <c r="S136">
        <f t="shared" si="33"/>
        <v>1.9042043952932403E-7</v>
      </c>
      <c r="T136">
        <f t="shared" si="34"/>
        <v>1.9020972284701244E-7</v>
      </c>
      <c r="U136">
        <f t="shared" si="34"/>
        <v>1.9013814575568391E-7</v>
      </c>
      <c r="V136">
        <f t="shared" si="34"/>
        <v>1.9020972284701244E-7</v>
      </c>
      <c r="W136">
        <f t="shared" si="34"/>
        <v>1.9042043952932403E-7</v>
      </c>
      <c r="X136">
        <f t="shared" si="34"/>
        <v>1.9075925783065617E-7</v>
      </c>
      <c r="Y136">
        <f t="shared" si="34"/>
        <v>1.9121030464631427E-7</v>
      </c>
      <c r="Z136">
        <f t="shared" si="34"/>
        <v>1.9175434588933488E-7</v>
      </c>
      <c r="AA136">
        <f t="shared" si="34"/>
        <v>1.9236797829948983E-7</v>
      </c>
      <c r="AB136">
        <f t="shared" si="34"/>
        <v>1.9302059734061769E-7</v>
      </c>
      <c r="AC136">
        <f t="shared" si="34"/>
        <v>1.936711520402723E-7</v>
      </c>
      <c r="AD136">
        <f t="shared" si="34"/>
        <v>1.9426769894353736E-7</v>
      </c>
      <c r="AE136">
        <f t="shared" si="34"/>
        <v>1.9475201733247648E-7</v>
      </c>
      <c r="AF136">
        <f t="shared" si="34"/>
        <v>1.9506924747142207E-7</v>
      </c>
      <c r="AG136">
        <f t="shared" si="34"/>
        <v>1.9517981119372351E-7</v>
      </c>
    </row>
    <row r="137" spans="2:33" x14ac:dyDescent="0.3">
      <c r="B137">
        <f t="shared" si="36"/>
        <v>0.3</v>
      </c>
      <c r="D137">
        <f t="shared" si="29"/>
        <v>1.8446986801680236E-7</v>
      </c>
      <c r="E137">
        <f t="shared" si="30"/>
        <v>3.7121119738593334E-9</v>
      </c>
      <c r="F137">
        <f t="shared" si="31"/>
        <v>3.2834337079641854E-10</v>
      </c>
      <c r="G137">
        <f t="shared" si="32"/>
        <v>7.2935632804425541E-11</v>
      </c>
      <c r="H137" s="6"/>
      <c r="I137">
        <f t="shared" si="35"/>
        <v>1.8858325899426254E-7</v>
      </c>
      <c r="J137">
        <f t="shared" ref="J137:Q151" si="37">$D137+$E137*COS($E$120*J$130)+$F137*COS($F$120*J$130)+$G137*COS($G$120*J$130)</f>
        <v>1.8839141982325006E-7</v>
      </c>
      <c r="K137">
        <f t="shared" si="37"/>
        <v>1.8784882297325514E-7</v>
      </c>
      <c r="L137">
        <f t="shared" si="37"/>
        <v>1.8704315428549594E-7</v>
      </c>
      <c r="M137">
        <f t="shared" si="37"/>
        <v>1.860888166855294E-7</v>
      </c>
      <c r="N137">
        <f t="shared" si="37"/>
        <v>1.8509470631237021E-7</v>
      </c>
      <c r="O137">
        <f t="shared" si="37"/>
        <v>1.8414152464600593E-7</v>
      </c>
      <c r="P137">
        <f t="shared" si="37"/>
        <v>1.8327632232068668E-7</v>
      </c>
      <c r="Q137">
        <f t="shared" si="37"/>
        <v>1.8252257597727889E-7</v>
      </c>
      <c r="R137">
        <f t="shared" ref="R137:R151" si="38">$D137+$E137*COS($E$120*R$130)+$F137*COS($F$120*R$130)+$G137*COS($G$120*R$130)</f>
        <v>1.8189658174810878E-7</v>
      </c>
      <c r="S137">
        <f t="shared" ref="S137:AG151" si="39">$D137+$E137*COS($E$120*S$130)+$F137*COS($F$120*S$130)+$G137*COS($G$120*S$130)</f>
        <v>1.8141925643114601E-7</v>
      </c>
      <c r="T137">
        <f t="shared" si="39"/>
        <v>1.811170236109025E-7</v>
      </c>
      <c r="U137">
        <f t="shared" si="39"/>
        <v>1.8101316378093504E-7</v>
      </c>
      <c r="V137">
        <f t="shared" si="39"/>
        <v>1.811170236109025E-7</v>
      </c>
      <c r="W137">
        <f t="shared" si="39"/>
        <v>1.8141925643114601E-7</v>
      </c>
      <c r="X137">
        <f t="shared" si="39"/>
        <v>1.8189658174810878E-7</v>
      </c>
      <c r="Y137">
        <f t="shared" si="39"/>
        <v>1.8252257597727889E-7</v>
      </c>
      <c r="Z137">
        <f t="shared" si="39"/>
        <v>1.8327632232068668E-7</v>
      </c>
      <c r="AA137">
        <f t="shared" si="39"/>
        <v>1.8414152464600593E-7</v>
      </c>
      <c r="AB137">
        <f t="shared" si="39"/>
        <v>1.8509470631237021E-7</v>
      </c>
      <c r="AC137">
        <f t="shared" si="39"/>
        <v>1.860888166855294E-7</v>
      </c>
      <c r="AD137">
        <f t="shared" si="39"/>
        <v>1.8704315428549594E-7</v>
      </c>
      <c r="AE137">
        <f t="shared" si="39"/>
        <v>1.8784882297325514E-7</v>
      </c>
      <c r="AF137">
        <f t="shared" si="39"/>
        <v>1.8839141982325006E-7</v>
      </c>
      <c r="AG137">
        <f t="shared" si="39"/>
        <v>1.8858325899426254E-7</v>
      </c>
    </row>
    <row r="138" spans="2:33" x14ac:dyDescent="0.3">
      <c r="B138">
        <f t="shared" si="36"/>
        <v>0.35</v>
      </c>
      <c r="D138">
        <f t="shared" si="29"/>
        <v>1.7485780471839971E-7</v>
      </c>
      <c r="E138">
        <f t="shared" si="30"/>
        <v>4.7511666040877967E-9</v>
      </c>
      <c r="F138">
        <f t="shared" si="31"/>
        <v>5.1171794068820733E-10</v>
      </c>
      <c r="G138">
        <f t="shared" si="32"/>
        <v>1.4897278480013047E-10</v>
      </c>
      <c r="H138" s="6"/>
      <c r="I138">
        <f t="shared" si="35"/>
        <v>1.8026966204797584E-7</v>
      </c>
      <c r="J138">
        <f t="shared" si="37"/>
        <v>1.7999557964884288E-7</v>
      </c>
      <c r="K138">
        <f t="shared" si="37"/>
        <v>1.7922829466549608E-7</v>
      </c>
      <c r="L138">
        <f t="shared" si="37"/>
        <v>1.7811204717635285E-7</v>
      </c>
      <c r="M138">
        <f t="shared" si="37"/>
        <v>1.7682855626529938E-7</v>
      </c>
      <c r="N138">
        <f t="shared" si="37"/>
        <v>1.7553899671944007E-7</v>
      </c>
      <c r="O138">
        <f t="shared" si="37"/>
        <v>1.7434608677771149E-7</v>
      </c>
      <c r="P138">
        <f t="shared" si="37"/>
        <v>1.7329029124494288E-7</v>
      </c>
      <c r="Q138">
        <f t="shared" si="37"/>
        <v>1.7237533523081185E-7</v>
      </c>
      <c r="R138">
        <f t="shared" si="38"/>
        <v>1.7160356226044657E-7</v>
      </c>
      <c r="S138">
        <f t="shared" si="39"/>
        <v>1.7099903271199154E-7</v>
      </c>
      <c r="T138">
        <f t="shared" si="39"/>
        <v>1.7060635126037302E-7</v>
      </c>
      <c r="U138">
        <f t="shared" si="39"/>
        <v>1.7046938327020002E-7</v>
      </c>
      <c r="V138">
        <f t="shared" si="39"/>
        <v>1.7060635126037302E-7</v>
      </c>
      <c r="W138">
        <f t="shared" si="39"/>
        <v>1.7099903271199154E-7</v>
      </c>
      <c r="X138">
        <f t="shared" si="39"/>
        <v>1.7160356226044657E-7</v>
      </c>
      <c r="Y138">
        <f t="shared" si="39"/>
        <v>1.7237533523081185E-7</v>
      </c>
      <c r="Z138">
        <f t="shared" si="39"/>
        <v>1.7329029124494288E-7</v>
      </c>
      <c r="AA138">
        <f t="shared" si="39"/>
        <v>1.7434608677771149E-7</v>
      </c>
      <c r="AB138">
        <f t="shared" si="39"/>
        <v>1.7553899671944007E-7</v>
      </c>
      <c r="AC138">
        <f t="shared" si="39"/>
        <v>1.7682855626529938E-7</v>
      </c>
      <c r="AD138">
        <f t="shared" si="39"/>
        <v>1.7811204717635285E-7</v>
      </c>
      <c r="AE138">
        <f t="shared" si="39"/>
        <v>1.7922829466549608E-7</v>
      </c>
      <c r="AF138">
        <f t="shared" si="39"/>
        <v>1.7999557964884288E-7</v>
      </c>
      <c r="AG138">
        <f t="shared" si="39"/>
        <v>1.8026966204797584E-7</v>
      </c>
    </row>
    <row r="139" spans="2:33" x14ac:dyDescent="0.3">
      <c r="B139">
        <f t="shared" si="36"/>
        <v>0.39999999999999997</v>
      </c>
      <c r="D139">
        <f t="shared" si="29"/>
        <v>1.6370110759447396E-7</v>
      </c>
      <c r="E139">
        <f t="shared" si="30"/>
        <v>5.2782776562072611E-9</v>
      </c>
      <c r="F139">
        <f t="shared" si="31"/>
        <v>4.8933154072954491E-10</v>
      </c>
      <c r="G139">
        <f t="shared" si="32"/>
        <v>1.1974802030442226E-10</v>
      </c>
      <c r="H139" s="6"/>
      <c r="I139">
        <f t="shared" si="35"/>
        <v>1.6958846481171518E-7</v>
      </c>
      <c r="J139">
        <f t="shared" si="37"/>
        <v>1.6930798048326478E-7</v>
      </c>
      <c r="K139">
        <f t="shared" si="37"/>
        <v>1.6851689590334202E-7</v>
      </c>
      <c r="L139">
        <f t="shared" si="37"/>
        <v>1.6734873888097263E-7</v>
      </c>
      <c r="M139">
        <f t="shared" si="37"/>
        <v>1.6597583263190839E-7</v>
      </c>
      <c r="N139">
        <f t="shared" si="37"/>
        <v>1.6455877819490382E-7</v>
      </c>
      <c r="O139">
        <f t="shared" si="37"/>
        <v>1.6321177605374443E-7</v>
      </c>
      <c r="P139">
        <f t="shared" si="37"/>
        <v>1.6199588990375457E-7</v>
      </c>
      <c r="Q139">
        <f t="shared" si="37"/>
        <v>1.6093705101630997E-7</v>
      </c>
      <c r="R139">
        <f t="shared" si="38"/>
        <v>1.6005347630797529E-7</v>
      </c>
      <c r="S139">
        <f t="shared" si="39"/>
        <v>1.5937465082633547E-7</v>
      </c>
      <c r="T139">
        <f t="shared" si="39"/>
        <v>1.5894178179597268E-7</v>
      </c>
      <c r="U139">
        <f t="shared" si="39"/>
        <v>1.5879241345869182E-7</v>
      </c>
      <c r="V139">
        <f t="shared" si="39"/>
        <v>1.5894178179597268E-7</v>
      </c>
      <c r="W139">
        <f t="shared" si="39"/>
        <v>1.5937465082633547E-7</v>
      </c>
      <c r="X139">
        <f t="shared" si="39"/>
        <v>1.6005347630797529E-7</v>
      </c>
      <c r="Y139">
        <f t="shared" si="39"/>
        <v>1.6093705101630997E-7</v>
      </c>
      <c r="Z139">
        <f t="shared" si="39"/>
        <v>1.6199588990375457E-7</v>
      </c>
      <c r="AA139">
        <f t="shared" si="39"/>
        <v>1.6321177605374443E-7</v>
      </c>
      <c r="AB139">
        <f t="shared" si="39"/>
        <v>1.6455877819490382E-7</v>
      </c>
      <c r="AC139">
        <f t="shared" si="39"/>
        <v>1.6597583263190839E-7</v>
      </c>
      <c r="AD139">
        <f t="shared" si="39"/>
        <v>1.6734873888097266E-7</v>
      </c>
      <c r="AE139">
        <f t="shared" si="39"/>
        <v>1.6851689590334202E-7</v>
      </c>
      <c r="AF139">
        <f t="shared" si="39"/>
        <v>1.6930798048326478E-7</v>
      </c>
      <c r="AG139">
        <f t="shared" si="39"/>
        <v>1.6958846481171518E-7</v>
      </c>
    </row>
    <row r="140" spans="2:33" x14ac:dyDescent="0.3">
      <c r="B140">
        <f t="shared" si="36"/>
        <v>0.44999999999999996</v>
      </c>
      <c r="D140">
        <f t="shared" si="29"/>
        <v>1.513575732187221E-7</v>
      </c>
      <c r="E140">
        <f t="shared" si="30"/>
        <v>5.4833619948895473E-9</v>
      </c>
      <c r="F140">
        <f t="shared" si="31"/>
        <v>3.8685214693029803E-10</v>
      </c>
      <c r="G140">
        <f t="shared" si="32"/>
        <v>7.1578138288398147E-11</v>
      </c>
      <c r="H140" s="6"/>
      <c r="I140">
        <f t="shared" si="35"/>
        <v>1.5729936549883034E-7</v>
      </c>
      <c r="J140">
        <f t="shared" si="37"/>
        <v>1.5703973135819648E-7</v>
      </c>
      <c r="K140">
        <f t="shared" si="37"/>
        <v>1.562997300779077E-7</v>
      </c>
      <c r="L140">
        <f t="shared" si="37"/>
        <v>1.5518428228204065E-7</v>
      </c>
      <c r="M140">
        <f t="shared" si="37"/>
        <v>1.5383425000441334E-7</v>
      </c>
      <c r="N140">
        <f t="shared" si="37"/>
        <v>1.5239113456047224E-7</v>
      </c>
      <c r="O140">
        <f t="shared" si="37"/>
        <v>1.5097072107179182E-7</v>
      </c>
      <c r="P140">
        <f t="shared" si="37"/>
        <v>1.496539643034716E-7</v>
      </c>
      <c r="Q140">
        <f t="shared" si="37"/>
        <v>1.484940442861006E-7</v>
      </c>
      <c r="R140">
        <f t="shared" si="38"/>
        <v>1.4753086415540356E-7</v>
      </c>
      <c r="S140">
        <f t="shared" si="39"/>
        <v>1.4680226850646679E-7</v>
      </c>
      <c r="T140">
        <f t="shared" si="39"/>
        <v>1.4634546265274809E-7</v>
      </c>
      <c r="U140">
        <f t="shared" si="39"/>
        <v>1.4618948523247444E-7</v>
      </c>
      <c r="V140">
        <f t="shared" si="39"/>
        <v>1.4634546265274809E-7</v>
      </c>
      <c r="W140">
        <f t="shared" si="39"/>
        <v>1.4680226850646679E-7</v>
      </c>
      <c r="X140">
        <f t="shared" si="39"/>
        <v>1.4753086415540356E-7</v>
      </c>
      <c r="Y140">
        <f t="shared" si="39"/>
        <v>1.4849404428610058E-7</v>
      </c>
      <c r="Z140">
        <f t="shared" si="39"/>
        <v>1.496539643034716E-7</v>
      </c>
      <c r="AA140">
        <f t="shared" si="39"/>
        <v>1.5097072107179182E-7</v>
      </c>
      <c r="AB140">
        <f t="shared" si="39"/>
        <v>1.5239113456047227E-7</v>
      </c>
      <c r="AC140">
        <f t="shared" si="39"/>
        <v>1.5383425000441334E-7</v>
      </c>
      <c r="AD140">
        <f t="shared" si="39"/>
        <v>1.5518428228204068E-7</v>
      </c>
      <c r="AE140">
        <f t="shared" si="39"/>
        <v>1.562997300779077E-7</v>
      </c>
      <c r="AF140">
        <f t="shared" si="39"/>
        <v>1.5703973135819648E-7</v>
      </c>
      <c r="AG140">
        <f t="shared" si="39"/>
        <v>1.5729936549883034E-7</v>
      </c>
    </row>
    <row r="141" spans="2:33" x14ac:dyDescent="0.3">
      <c r="B141">
        <f t="shared" si="36"/>
        <v>0.49999999999999994</v>
      </c>
      <c r="D141">
        <f t="shared" si="29"/>
        <v>1.3819534726924535E-7</v>
      </c>
      <c r="E141">
        <f t="shared" si="30"/>
        <v>5.567618103072371E-9</v>
      </c>
      <c r="F141">
        <f t="shared" si="31"/>
        <v>2.9247430083707499E-10</v>
      </c>
      <c r="G141">
        <f t="shared" si="32"/>
        <v>4.2324814355141727E-11</v>
      </c>
      <c r="H141" s="6"/>
      <c r="I141">
        <f t="shared" si="35"/>
        <v>1.4409776448750993E-7</v>
      </c>
      <c r="J141">
        <f t="shared" si="37"/>
        <v>1.4385647172363949E-7</v>
      </c>
      <c r="K141">
        <f t="shared" si="37"/>
        <v>1.4316328313549469E-7</v>
      </c>
      <c r="L141">
        <f t="shared" si="37"/>
        <v>1.4210231962174183E-7</v>
      </c>
      <c r="M141">
        <f t="shared" si="37"/>
        <v>1.4079059435600786E-7</v>
      </c>
      <c r="N141">
        <f t="shared" si="37"/>
        <v>1.3935313453245605E-7</v>
      </c>
      <c r="O141">
        <f t="shared" si="37"/>
        <v>1.3790287296840827E-7</v>
      </c>
      <c r="P141">
        <f t="shared" si="37"/>
        <v>1.3653097965707662E-7</v>
      </c>
      <c r="Q141">
        <f t="shared" si="37"/>
        <v>1.3530762588164576E-7</v>
      </c>
      <c r="R141">
        <f t="shared" si="38"/>
        <v>1.3428837491674887E-7</v>
      </c>
      <c r="S141">
        <f t="shared" si="39"/>
        <v>1.3351988570383308E-7</v>
      </c>
      <c r="T141">
        <f t="shared" si="39"/>
        <v>1.3304080316380922E-7</v>
      </c>
      <c r="U141">
        <f t="shared" si="39"/>
        <v>1.3287787865265491E-7</v>
      </c>
      <c r="V141">
        <f t="shared" si="39"/>
        <v>1.3304080316380922E-7</v>
      </c>
      <c r="W141">
        <f t="shared" si="39"/>
        <v>1.3351988570383308E-7</v>
      </c>
      <c r="X141">
        <f t="shared" si="39"/>
        <v>1.3428837491674887E-7</v>
      </c>
      <c r="Y141">
        <f t="shared" si="39"/>
        <v>1.3530762588164576E-7</v>
      </c>
      <c r="Z141">
        <f t="shared" si="39"/>
        <v>1.3653097965707662E-7</v>
      </c>
      <c r="AA141">
        <f t="shared" si="39"/>
        <v>1.3790287296840827E-7</v>
      </c>
      <c r="AB141">
        <f t="shared" si="39"/>
        <v>1.3935313453245605E-7</v>
      </c>
      <c r="AC141">
        <f t="shared" si="39"/>
        <v>1.4079059435600786E-7</v>
      </c>
      <c r="AD141">
        <f t="shared" si="39"/>
        <v>1.4210231962174183E-7</v>
      </c>
      <c r="AE141">
        <f t="shared" si="39"/>
        <v>1.4316328313549469E-7</v>
      </c>
      <c r="AF141">
        <f t="shared" si="39"/>
        <v>1.4385647172363949E-7</v>
      </c>
      <c r="AG141">
        <f t="shared" si="39"/>
        <v>1.4409776448750993E-7</v>
      </c>
    </row>
    <row r="142" spans="2:33" x14ac:dyDescent="0.3">
      <c r="B142">
        <f t="shared" si="36"/>
        <v>0.54999999999999993</v>
      </c>
      <c r="D142">
        <f t="shared" si="29"/>
        <v>1.2449543500156229E-7</v>
      </c>
      <c r="E142">
        <f t="shared" si="30"/>
        <v>5.6238069874967532E-9</v>
      </c>
      <c r="F142">
        <f t="shared" si="31"/>
        <v>2.2003242921259577E-10</v>
      </c>
      <c r="G142">
        <f t="shared" si="32"/>
        <v>2.8209655801866029E-11</v>
      </c>
      <c r="H142" s="6"/>
      <c r="I142">
        <f t="shared" si="35"/>
        <v>1.3036748407407351E-7</v>
      </c>
      <c r="J142">
        <f t="shared" si="37"/>
        <v>1.3013811632511726E-7</v>
      </c>
      <c r="K142">
        <f t="shared" si="37"/>
        <v>1.2947581093332121E-7</v>
      </c>
      <c r="L142">
        <f t="shared" si="37"/>
        <v>1.284521198195931E-7</v>
      </c>
      <c r="M142">
        <f t="shared" si="37"/>
        <v>1.271691126249025E-7</v>
      </c>
      <c r="N142">
        <f t="shared" si="37"/>
        <v>1.2574048244364014E-7</v>
      </c>
      <c r="O142">
        <f t="shared" si="37"/>
        <v>1.2427540257234969E-7</v>
      </c>
      <c r="P142">
        <f t="shared" si="37"/>
        <v>1.2286928021277544E-7</v>
      </c>
      <c r="Q142">
        <f t="shared" si="37"/>
        <v>1.2160172494900948E-7</v>
      </c>
      <c r="R142">
        <f t="shared" si="38"/>
        <v>1.2053875018353148E-7</v>
      </c>
      <c r="S142">
        <f t="shared" si="39"/>
        <v>1.1973509149901598E-7</v>
      </c>
      <c r="T142">
        <f t="shared" si="39"/>
        <v>1.1923386102471633E-7</v>
      </c>
      <c r="U142">
        <f t="shared" si="39"/>
        <v>1.1906345078747628E-7</v>
      </c>
      <c r="V142">
        <f t="shared" si="39"/>
        <v>1.1923386102471633E-7</v>
      </c>
      <c r="W142">
        <f t="shared" si="39"/>
        <v>1.1973509149901598E-7</v>
      </c>
      <c r="X142">
        <f t="shared" si="39"/>
        <v>1.2053875018353148E-7</v>
      </c>
      <c r="Y142">
        <f t="shared" si="39"/>
        <v>1.2160172494900948E-7</v>
      </c>
      <c r="Z142">
        <f t="shared" si="39"/>
        <v>1.2286928021277544E-7</v>
      </c>
      <c r="AA142">
        <f t="shared" si="39"/>
        <v>1.2427540257234969E-7</v>
      </c>
      <c r="AB142">
        <f t="shared" si="39"/>
        <v>1.2574048244364014E-7</v>
      </c>
      <c r="AC142">
        <f t="shared" si="39"/>
        <v>1.271691126249025E-7</v>
      </c>
      <c r="AD142">
        <f t="shared" si="39"/>
        <v>1.284521198195931E-7</v>
      </c>
      <c r="AE142">
        <f t="shared" si="39"/>
        <v>1.2947581093332121E-7</v>
      </c>
      <c r="AF142">
        <f t="shared" si="39"/>
        <v>1.3013811632511726E-7</v>
      </c>
      <c r="AG142">
        <f t="shared" si="39"/>
        <v>1.3036748407407351E-7</v>
      </c>
    </row>
    <row r="143" spans="2:33" x14ac:dyDescent="0.3">
      <c r="B143">
        <f t="shared" si="36"/>
        <v>0.6</v>
      </c>
      <c r="D143">
        <f t="shared" si="29"/>
        <v>1.1047498386074398E-7</v>
      </c>
      <c r="E143">
        <f t="shared" si="30"/>
        <v>5.6968860229331967E-9</v>
      </c>
      <c r="F143">
        <f t="shared" si="31"/>
        <v>1.6731118528825005E-10</v>
      </c>
      <c r="G143">
        <f t="shared" si="32"/>
        <v>2.496087049024964E-11</v>
      </c>
      <c r="H143" s="6"/>
      <c r="I143">
        <f t="shared" si="35"/>
        <v>1.1636414193945567E-7</v>
      </c>
      <c r="J143">
        <f t="shared" si="37"/>
        <v>1.1614029893730526E-7</v>
      </c>
      <c r="K143">
        <f t="shared" si="37"/>
        <v>1.1549228747171275E-7</v>
      </c>
      <c r="L143">
        <f t="shared" si="37"/>
        <v>1.1448564059841893E-7</v>
      </c>
      <c r="M143">
        <f t="shared" si="37"/>
        <v>1.1321481040907621E-7</v>
      </c>
      <c r="N143">
        <f t="shared" si="37"/>
        <v>1.1178690072367257E-7</v>
      </c>
      <c r="O143">
        <f t="shared" si="37"/>
        <v>1.1030767267545573E-7</v>
      </c>
      <c r="P143">
        <f t="shared" si="37"/>
        <v>1.0887327552422157E-7</v>
      </c>
      <c r="Q143">
        <f t="shared" si="37"/>
        <v>1.0756784612712351E-7</v>
      </c>
      <c r="R143">
        <f t="shared" si="38"/>
        <v>1.0646432712306903E-7</v>
      </c>
      <c r="S143">
        <f t="shared" si="39"/>
        <v>1.0562499143506345E-7</v>
      </c>
      <c r="T143">
        <f t="shared" si="39"/>
        <v>1.0509946025777653E-7</v>
      </c>
      <c r="U143">
        <f t="shared" si="39"/>
        <v>1.049204481526088E-7</v>
      </c>
      <c r="V143">
        <f t="shared" si="39"/>
        <v>1.0509946025777653E-7</v>
      </c>
      <c r="W143">
        <f t="shared" si="39"/>
        <v>1.0562499143506345E-7</v>
      </c>
      <c r="X143">
        <f t="shared" si="39"/>
        <v>1.0646432712306903E-7</v>
      </c>
      <c r="Y143">
        <f t="shared" si="39"/>
        <v>1.0756784612712351E-7</v>
      </c>
      <c r="Z143">
        <f t="shared" si="39"/>
        <v>1.0887327552422157E-7</v>
      </c>
      <c r="AA143">
        <f t="shared" si="39"/>
        <v>1.1030767267545573E-7</v>
      </c>
      <c r="AB143">
        <f t="shared" si="39"/>
        <v>1.1178690072367257E-7</v>
      </c>
      <c r="AC143">
        <f t="shared" si="39"/>
        <v>1.1321481040907621E-7</v>
      </c>
      <c r="AD143">
        <f t="shared" si="39"/>
        <v>1.1448564059841893E-7</v>
      </c>
      <c r="AE143">
        <f t="shared" si="39"/>
        <v>1.1549228747171275E-7</v>
      </c>
      <c r="AF143">
        <f t="shared" si="39"/>
        <v>1.1614029893730526E-7</v>
      </c>
      <c r="AG143">
        <f t="shared" si="39"/>
        <v>1.1636414193945567E-7</v>
      </c>
    </row>
    <row r="144" spans="2:33" x14ac:dyDescent="0.3">
      <c r="B144">
        <f t="shared" si="36"/>
        <v>0.65</v>
      </c>
      <c r="D144">
        <f t="shared" si="29"/>
        <v>9.6301960374949111E-8</v>
      </c>
      <c r="E144">
        <f t="shared" si="30"/>
        <v>5.8091819089184299E-9</v>
      </c>
      <c r="F144">
        <f t="shared" si="31"/>
        <v>1.2972318904435311E-10</v>
      </c>
      <c r="G144">
        <f t="shared" si="32"/>
        <v>3.1742301837170384E-11</v>
      </c>
      <c r="H144" s="6"/>
      <c r="I144">
        <f t="shared" si="35"/>
        <v>1.0227260777474907E-7</v>
      </c>
      <c r="J144">
        <f t="shared" si="37"/>
        <v>1.0204798798443652E-7</v>
      </c>
      <c r="K144">
        <f t="shared" si="37"/>
        <v>1.0139772107779963E-7</v>
      </c>
      <c r="L144">
        <f t="shared" si="37"/>
        <v>1.0038722709901201E-7</v>
      </c>
      <c r="M144">
        <f t="shared" si="37"/>
        <v>9.9109947433048981E-8</v>
      </c>
      <c r="N144">
        <f t="shared" si="37"/>
        <v>9.7670698515390357E-8</v>
      </c>
      <c r="O144">
        <f t="shared" si="37"/>
        <v>9.6172237185904762E-8</v>
      </c>
      <c r="P144">
        <f t="shared" si="37"/>
        <v>9.4708535080163197E-8</v>
      </c>
      <c r="Q144">
        <f t="shared" si="37"/>
        <v>9.3364250127804892E-8</v>
      </c>
      <c r="R144">
        <f t="shared" si="38"/>
        <v>9.2216693650886212E-8</v>
      </c>
      <c r="S144">
        <f t="shared" si="39"/>
        <v>9.1335922861142941E-8</v>
      </c>
      <c r="T144">
        <f t="shared" si="39"/>
        <v>9.078061991980637E-8</v>
      </c>
      <c r="U144">
        <f t="shared" si="39"/>
        <v>9.0590759353237852E-8</v>
      </c>
      <c r="V144">
        <f t="shared" si="39"/>
        <v>9.078061991980637E-8</v>
      </c>
      <c r="W144">
        <f t="shared" si="39"/>
        <v>9.1335922861142941E-8</v>
      </c>
      <c r="X144">
        <f t="shared" si="39"/>
        <v>9.2216693650886212E-8</v>
      </c>
      <c r="Y144">
        <f t="shared" si="39"/>
        <v>9.3364250127804892E-8</v>
      </c>
      <c r="Z144">
        <f t="shared" si="39"/>
        <v>9.4708535080163197E-8</v>
      </c>
      <c r="AA144">
        <f t="shared" si="39"/>
        <v>9.6172237185904762E-8</v>
      </c>
      <c r="AB144">
        <f t="shared" si="39"/>
        <v>9.7670698515390357E-8</v>
      </c>
      <c r="AC144">
        <f t="shared" si="39"/>
        <v>9.9109947433048981E-8</v>
      </c>
      <c r="AD144">
        <f t="shared" si="39"/>
        <v>1.0038722709901201E-7</v>
      </c>
      <c r="AE144">
        <f t="shared" si="39"/>
        <v>1.0139772107779963E-7</v>
      </c>
      <c r="AF144">
        <f t="shared" si="39"/>
        <v>1.0204798798443652E-7</v>
      </c>
      <c r="AG144">
        <f t="shared" si="39"/>
        <v>1.0227260777474907E-7</v>
      </c>
    </row>
    <row r="145" spans="1:35" x14ac:dyDescent="0.3">
      <c r="B145">
        <f>B144+0.05</f>
        <v>0.70000000000000007</v>
      </c>
      <c r="D145">
        <f t="shared" si="29"/>
        <v>8.2104871480788926E-8</v>
      </c>
      <c r="E145">
        <f t="shared" si="30"/>
        <v>5.9716140209975893E-9</v>
      </c>
      <c r="F145">
        <f t="shared" si="31"/>
        <v>1.0333243668268527E-10</v>
      </c>
      <c r="G145">
        <f t="shared" si="32"/>
        <v>5.1047276146060217E-11</v>
      </c>
      <c r="H145" s="6"/>
      <c r="I145">
        <f t="shared" si="35"/>
        <v>8.8230865214615257E-8</v>
      </c>
      <c r="J145">
        <f t="shared" si="37"/>
        <v>8.7998592078626543E-8</v>
      </c>
      <c r="K145">
        <f t="shared" si="37"/>
        <v>8.7328107142909523E-8</v>
      </c>
      <c r="L145">
        <f t="shared" si="37"/>
        <v>8.6291344374541007E-8</v>
      </c>
      <c r="M145">
        <f t="shared" si="37"/>
        <v>8.4987964996800318E-8</v>
      </c>
      <c r="N145">
        <f t="shared" si="37"/>
        <v>8.3524854529098219E-8</v>
      </c>
      <c r="O145">
        <f t="shared" si="37"/>
        <v>8.200153904410624E-8</v>
      </c>
      <c r="P145">
        <f t="shared" si="37"/>
        <v>8.0505911402075331E-8</v>
      </c>
      <c r="Q145">
        <f t="shared" si="37"/>
        <v>7.9118445528094848E-8</v>
      </c>
      <c r="R145">
        <f t="shared" si="38"/>
        <v>7.7918398587036844E-8</v>
      </c>
      <c r="S145">
        <f t="shared" si="39"/>
        <v>7.6984968255351026E-8</v>
      </c>
      <c r="T145">
        <f t="shared" si="39"/>
        <v>7.6390127913355622E-8</v>
      </c>
      <c r="U145">
        <f t="shared" si="39"/>
        <v>7.6185542620327965E-8</v>
      </c>
      <c r="V145">
        <f t="shared" si="39"/>
        <v>7.6390127913355622E-8</v>
      </c>
      <c r="W145">
        <f t="shared" si="39"/>
        <v>7.6984968255351026E-8</v>
      </c>
      <c r="X145">
        <f t="shared" si="39"/>
        <v>7.7918398587036844E-8</v>
      </c>
      <c r="Y145">
        <f t="shared" si="39"/>
        <v>7.9118445528094848E-8</v>
      </c>
      <c r="Z145">
        <f t="shared" si="39"/>
        <v>8.0505911402075331E-8</v>
      </c>
      <c r="AA145">
        <f t="shared" si="39"/>
        <v>8.200153904410624E-8</v>
      </c>
      <c r="AB145">
        <f t="shared" si="39"/>
        <v>8.3524854529098219E-8</v>
      </c>
      <c r="AC145">
        <f t="shared" si="39"/>
        <v>8.4987964996800318E-8</v>
      </c>
      <c r="AD145">
        <f t="shared" si="39"/>
        <v>8.6291344374541007E-8</v>
      </c>
      <c r="AE145">
        <f t="shared" si="39"/>
        <v>8.7328107142909523E-8</v>
      </c>
      <c r="AF145">
        <f t="shared" si="39"/>
        <v>8.7998592078626543E-8</v>
      </c>
      <c r="AG145">
        <f t="shared" si="39"/>
        <v>8.8230865214615257E-8</v>
      </c>
    </row>
    <row r="146" spans="1:35" x14ac:dyDescent="0.3">
      <c r="B146">
        <f>B145+0.05</f>
        <v>0.75000000000000011</v>
      </c>
      <c r="D146">
        <f t="shared" si="29"/>
        <v>6.7979479971236545E-8</v>
      </c>
      <c r="E146">
        <f t="shared" si="30"/>
        <v>6.1889837497114023E-9</v>
      </c>
      <c r="F146">
        <f t="shared" si="31"/>
        <v>8.5266003826869754E-11</v>
      </c>
      <c r="G146">
        <f t="shared" si="32"/>
        <v>8.8803488469625502E-11</v>
      </c>
      <c r="H146" s="6"/>
      <c r="I146">
        <f t="shared" si="35"/>
        <v>7.4342533213244442E-8</v>
      </c>
      <c r="J146">
        <f t="shared" si="37"/>
        <v>7.4094215287849298E-8</v>
      </c>
      <c r="K146">
        <f t="shared" si="37"/>
        <v>7.338193012400913E-8</v>
      </c>
      <c r="L146">
        <f t="shared" si="37"/>
        <v>7.2292958800420927E-8</v>
      </c>
      <c r="M146">
        <f t="shared" si="37"/>
        <v>7.0942535355709179E-8</v>
      </c>
      <c r="N146">
        <f t="shared" si="37"/>
        <v>6.9444670761208715E-8</v>
      </c>
      <c r="O146">
        <f t="shared" si="37"/>
        <v>6.7894213967409674E-8</v>
      </c>
      <c r="P146">
        <f t="shared" si="37"/>
        <v>6.6366604130477863E-8</v>
      </c>
      <c r="Q146">
        <f t="shared" si="37"/>
        <v>6.4931158582937039E-8</v>
      </c>
      <c r="R146">
        <f t="shared" si="38"/>
        <v>6.3666001142052163E-8</v>
      </c>
      <c r="S146">
        <f t="shared" si="39"/>
        <v>6.2662295822290831E-8</v>
      </c>
      <c r="T146">
        <f t="shared" si="39"/>
        <v>6.2012429705410303E-8</v>
      </c>
      <c r="U146">
        <f t="shared" si="39"/>
        <v>6.178695873688239E-8</v>
      </c>
      <c r="V146">
        <f t="shared" si="39"/>
        <v>6.2012429705410303E-8</v>
      </c>
      <c r="W146">
        <f t="shared" si="39"/>
        <v>6.2662295822290831E-8</v>
      </c>
      <c r="X146">
        <f t="shared" si="39"/>
        <v>6.3666001142052163E-8</v>
      </c>
      <c r="Y146">
        <f t="shared" si="39"/>
        <v>6.4931158582937039E-8</v>
      </c>
      <c r="Z146">
        <f t="shared" si="39"/>
        <v>6.6366604130477863E-8</v>
      </c>
      <c r="AA146">
        <f t="shared" si="39"/>
        <v>6.7894213967409674E-8</v>
      </c>
      <c r="AB146">
        <f t="shared" si="39"/>
        <v>6.9444670761208728E-8</v>
      </c>
      <c r="AC146">
        <f t="shared" si="39"/>
        <v>7.0942535355709179E-8</v>
      </c>
      <c r="AD146">
        <f t="shared" si="39"/>
        <v>7.229295880042094E-8</v>
      </c>
      <c r="AE146">
        <f t="shared" si="39"/>
        <v>7.338193012400913E-8</v>
      </c>
      <c r="AF146">
        <f t="shared" si="39"/>
        <v>7.4094215287849298E-8</v>
      </c>
      <c r="AG146">
        <f t="shared" si="39"/>
        <v>7.4342533213244442E-8</v>
      </c>
    </row>
    <row r="147" spans="1:35" x14ac:dyDescent="0.3">
      <c r="B147">
        <f t="shared" si="36"/>
        <v>0.80000000000000016</v>
      </c>
      <c r="D147">
        <f t="shared" si="29"/>
        <v>5.3993609234560627E-8</v>
      </c>
      <c r="E147">
        <f t="shared" si="30"/>
        <v>6.462570974328081E-9</v>
      </c>
      <c r="F147">
        <f t="shared" si="31"/>
        <v>7.3539411880424046E-11</v>
      </c>
      <c r="G147">
        <f t="shared" si="32"/>
        <v>1.5508286866294972E-10</v>
      </c>
      <c r="H147" s="6"/>
      <c r="I147">
        <f t="shared" si="35"/>
        <v>6.0684802489432088E-8</v>
      </c>
      <c r="J147">
        <f t="shared" si="37"/>
        <v>6.0409320589835474E-8</v>
      </c>
      <c r="K147">
        <f t="shared" si="37"/>
        <v>5.9627129578028902E-8</v>
      </c>
      <c r="L147">
        <f t="shared" si="37"/>
        <v>5.8453676846329928E-8</v>
      </c>
      <c r="M147">
        <f t="shared" si="37"/>
        <v>5.7033042147121509E-8</v>
      </c>
      <c r="N147">
        <f t="shared" si="37"/>
        <v>5.5492898536098236E-8</v>
      </c>
      <c r="O147">
        <f t="shared" si="37"/>
        <v>5.3920069822680202E-8</v>
      </c>
      <c r="P147">
        <f t="shared" si="37"/>
        <v>5.2366945935287382E-8</v>
      </c>
      <c r="Q147">
        <f t="shared" si="37"/>
        <v>5.0880636910119326E-8</v>
      </c>
      <c r="R147">
        <f t="shared" si="38"/>
        <v>4.9533541622791325E-8</v>
      </c>
      <c r="S147">
        <f t="shared" si="39"/>
        <v>4.8433628302972769E-8</v>
      </c>
      <c r="T147">
        <f t="shared" si="39"/>
        <v>4.7705271877021407E-8</v>
      </c>
      <c r="U147">
        <f t="shared" si="39"/>
        <v>4.7449494803450021E-8</v>
      </c>
      <c r="V147">
        <f t="shared" si="39"/>
        <v>4.7705271877021407E-8</v>
      </c>
      <c r="W147">
        <f t="shared" si="39"/>
        <v>4.8433628302972769E-8</v>
      </c>
      <c r="X147">
        <f t="shared" si="39"/>
        <v>4.9533541622791319E-8</v>
      </c>
      <c r="Y147">
        <f t="shared" si="39"/>
        <v>5.088063691011932E-8</v>
      </c>
      <c r="Z147">
        <f t="shared" si="39"/>
        <v>5.2366945935287382E-8</v>
      </c>
      <c r="AA147">
        <f t="shared" si="39"/>
        <v>5.3920069822680202E-8</v>
      </c>
      <c r="AB147">
        <f t="shared" si="39"/>
        <v>5.5492898536098236E-8</v>
      </c>
      <c r="AC147">
        <f t="shared" si="39"/>
        <v>5.7033042147121509E-8</v>
      </c>
      <c r="AD147">
        <f t="shared" si="39"/>
        <v>5.8453676846329934E-8</v>
      </c>
      <c r="AE147">
        <f t="shared" si="39"/>
        <v>5.9627129578028902E-8</v>
      </c>
      <c r="AF147">
        <f t="shared" si="39"/>
        <v>6.0409320589835474E-8</v>
      </c>
      <c r="AG147">
        <f t="shared" si="39"/>
        <v>6.0684802489432088E-8</v>
      </c>
    </row>
    <row r="148" spans="1:35" x14ac:dyDescent="0.3">
      <c r="B148">
        <f t="shared" si="36"/>
        <v>0.8500000000000002</v>
      </c>
      <c r="D148">
        <f t="shared" si="29"/>
        <v>4.0190684548696195E-8</v>
      </c>
      <c r="E148">
        <f t="shared" si="30"/>
        <v>6.7914425390114439E-9</v>
      </c>
      <c r="F148">
        <f t="shared" si="31"/>
        <v>6.6806749996560994E-11</v>
      </c>
      <c r="G148">
        <f t="shared" si="32"/>
        <v>2.6538478194332091E-10</v>
      </c>
      <c r="H148" s="6"/>
      <c r="I148">
        <f t="shared" si="35"/>
        <v>4.7314318619647526E-8</v>
      </c>
      <c r="J148">
        <f t="shared" si="37"/>
        <v>4.699622601646268E-8</v>
      </c>
      <c r="K148">
        <f t="shared" si="37"/>
        <v>4.6105649690820669E-8</v>
      </c>
      <c r="L148">
        <f t="shared" si="37"/>
        <v>4.4805304243134138E-8</v>
      </c>
      <c r="M148">
        <f t="shared" si="37"/>
        <v>4.3287617661260315E-8</v>
      </c>
      <c r="N148">
        <f t="shared" si="37"/>
        <v>4.1702927499934647E-8</v>
      </c>
      <c r="O148">
        <f t="shared" si="37"/>
        <v>4.0123877798699632E-8</v>
      </c>
      <c r="P148">
        <f t="shared" si="37"/>
        <v>3.8562728912175153E-8</v>
      </c>
      <c r="Q148">
        <f t="shared" si="37"/>
        <v>3.7026944686135518E-8</v>
      </c>
      <c r="R148">
        <f t="shared" si="38"/>
        <v>3.5576064854258252E-8</v>
      </c>
      <c r="S148">
        <f t="shared" si="39"/>
        <v>3.4342526156568276E-8</v>
      </c>
      <c r="T148">
        <f t="shared" si="39"/>
        <v>3.3500855766212306E-8</v>
      </c>
      <c r="U148">
        <f t="shared" si="39"/>
        <v>3.3200663977737988E-8</v>
      </c>
      <c r="V148">
        <f t="shared" si="39"/>
        <v>3.3500855766212306E-8</v>
      </c>
      <c r="W148">
        <f t="shared" si="39"/>
        <v>3.434252615656827E-8</v>
      </c>
      <c r="X148">
        <f t="shared" si="39"/>
        <v>3.5576064854258252E-8</v>
      </c>
      <c r="Y148">
        <f t="shared" si="39"/>
        <v>3.7026944686135512E-8</v>
      </c>
      <c r="Z148">
        <f t="shared" si="39"/>
        <v>3.8562728912175153E-8</v>
      </c>
      <c r="AA148">
        <f t="shared" si="39"/>
        <v>4.0123877798699632E-8</v>
      </c>
      <c r="AB148">
        <f t="shared" si="39"/>
        <v>4.1702927499934647E-8</v>
      </c>
      <c r="AC148">
        <f t="shared" si="39"/>
        <v>4.3287617661260315E-8</v>
      </c>
      <c r="AD148">
        <f t="shared" si="39"/>
        <v>4.4805304243134138E-8</v>
      </c>
      <c r="AE148">
        <f t="shared" si="39"/>
        <v>4.6105649690820676E-8</v>
      </c>
      <c r="AF148">
        <f t="shared" si="39"/>
        <v>4.699622601646268E-8</v>
      </c>
      <c r="AG148">
        <f t="shared" si="39"/>
        <v>4.7314318619647526E-8</v>
      </c>
    </row>
    <row r="149" spans="1:35" x14ac:dyDescent="0.3">
      <c r="B149">
        <f t="shared" si="36"/>
        <v>0.90000000000000024</v>
      </c>
      <c r="D149">
        <f t="shared" si="29"/>
        <v>2.6592410304488829E-8</v>
      </c>
      <c r="E149">
        <f t="shared" si="30"/>
        <v>7.1731176429483517E-9</v>
      </c>
      <c r="F149">
        <f t="shared" si="31"/>
        <v>6.4149165522323891E-11</v>
      </c>
      <c r="G149">
        <f t="shared" si="32"/>
        <v>4.4248322986614617E-10</v>
      </c>
      <c r="H149" s="6"/>
      <c r="I149">
        <f t="shared" si="35"/>
        <v>3.4272160342825649E-8</v>
      </c>
      <c r="J149">
        <f t="shared" si="37"/>
        <v>3.3889547590196E-8</v>
      </c>
      <c r="K149">
        <f t="shared" si="37"/>
        <v>3.2836586990377622E-8</v>
      </c>
      <c r="L149">
        <f t="shared" si="37"/>
        <v>3.1351687539666791E-8</v>
      </c>
      <c r="M149">
        <f t="shared" si="37"/>
        <v>2.9704411313335696E-8</v>
      </c>
      <c r="N149">
        <f t="shared" si="37"/>
        <v>2.8080512063871183E-8</v>
      </c>
      <c r="O149">
        <f t="shared" si="37"/>
        <v>2.6528261138966507E-8</v>
      </c>
      <c r="P149">
        <f t="shared" si="37"/>
        <v>2.4993198931158666E-8</v>
      </c>
      <c r="Q149">
        <f t="shared" si="37"/>
        <v>2.3416260130119639E-8</v>
      </c>
      <c r="R149">
        <f t="shared" si="38"/>
        <v>2.1833133069310864E-8</v>
      </c>
      <c r="S149">
        <f t="shared" si="39"/>
        <v>2.0412382784122365E-8</v>
      </c>
      <c r="T149">
        <f t="shared" si="39"/>
        <v>1.9406382632729474E-8</v>
      </c>
      <c r="U149">
        <f t="shared" si="39"/>
        <v>1.9040958597196653E-8</v>
      </c>
      <c r="V149">
        <f t="shared" si="39"/>
        <v>1.9406382632729474E-8</v>
      </c>
      <c r="W149">
        <f t="shared" si="39"/>
        <v>2.0412382784122361E-8</v>
      </c>
      <c r="X149">
        <f t="shared" si="39"/>
        <v>2.1833133069310864E-8</v>
      </c>
      <c r="Y149">
        <f t="shared" si="39"/>
        <v>2.3416260130119633E-8</v>
      </c>
      <c r="Z149">
        <f t="shared" si="39"/>
        <v>2.4993198931158666E-8</v>
      </c>
      <c r="AA149">
        <f t="shared" si="39"/>
        <v>2.6528261138966507E-8</v>
      </c>
      <c r="AB149">
        <f t="shared" si="39"/>
        <v>2.8080512063871186E-8</v>
      </c>
      <c r="AC149">
        <f t="shared" si="39"/>
        <v>2.9704411313335696E-8</v>
      </c>
      <c r="AD149">
        <f t="shared" si="39"/>
        <v>3.1351687539666798E-8</v>
      </c>
      <c r="AE149">
        <f t="shared" si="39"/>
        <v>3.2836586990377622E-8</v>
      </c>
      <c r="AF149">
        <f t="shared" si="39"/>
        <v>3.3889547590195993E-8</v>
      </c>
      <c r="AG149">
        <f t="shared" si="39"/>
        <v>3.4272160342825649E-8</v>
      </c>
    </row>
    <row r="150" spans="1:35" x14ac:dyDescent="0.3">
      <c r="B150">
        <f t="shared" si="36"/>
        <v>0.95000000000000029</v>
      </c>
      <c r="D150">
        <f t="shared" si="29"/>
        <v>1.3200838851126378E-8</v>
      </c>
      <c r="E150">
        <f t="shared" si="30"/>
        <v>7.6039007235500914E-9</v>
      </c>
      <c r="F150">
        <f t="shared" si="31"/>
        <v>6.4912792513883378E-11</v>
      </c>
      <c r="G150">
        <f t="shared" si="32"/>
        <v>7.1888217278890391E-10</v>
      </c>
      <c r="H150" s="6"/>
      <c r="I150">
        <f t="shared" si="35"/>
        <v>2.1588534539979258E-8</v>
      </c>
      <c r="J150">
        <f t="shared" si="37"/>
        <v>2.1110185527142307E-8</v>
      </c>
      <c r="K150">
        <f t="shared" si="37"/>
        <v>1.9818466441832574E-8</v>
      </c>
      <c r="L150">
        <f t="shared" si="37"/>
        <v>1.8069282156964789E-8</v>
      </c>
      <c r="M150">
        <f t="shared" si="37"/>
        <v>1.625145064385558E-8</v>
      </c>
      <c r="N150">
        <f t="shared" si="37"/>
        <v>1.4604330588849214E-8</v>
      </c>
      <c r="O150">
        <f t="shared" si="37"/>
        <v>1.3135926058612495E-8</v>
      </c>
      <c r="P150">
        <f t="shared" si="37"/>
        <v>1.1684914858708318E-8</v>
      </c>
      <c r="Q150">
        <f t="shared" si="37"/>
        <v>1.0085314265883296E-8</v>
      </c>
      <c r="R150">
        <f t="shared" si="38"/>
        <v>8.3323955452879666E-9</v>
      </c>
      <c r="S150">
        <f t="shared" si="39"/>
        <v>6.6481240529340659E-9</v>
      </c>
      <c r="T150">
        <f t="shared" si="39"/>
        <v>5.403924429805669E-9</v>
      </c>
      <c r="U150">
        <f t="shared" si="39"/>
        <v>4.9429687473012661E-9</v>
      </c>
      <c r="V150">
        <f t="shared" si="39"/>
        <v>5.403924429805669E-9</v>
      </c>
      <c r="W150">
        <f t="shared" si="39"/>
        <v>6.6481240529340651E-9</v>
      </c>
      <c r="X150">
        <f t="shared" si="39"/>
        <v>8.3323955452879633E-9</v>
      </c>
      <c r="Y150">
        <f t="shared" si="39"/>
        <v>1.0085314265883293E-8</v>
      </c>
      <c r="Z150">
        <f t="shared" si="39"/>
        <v>1.1684914858708318E-8</v>
      </c>
      <c r="AA150">
        <f t="shared" si="39"/>
        <v>1.3135926058612493E-8</v>
      </c>
      <c r="AB150">
        <f t="shared" si="39"/>
        <v>1.4604330588849217E-8</v>
      </c>
      <c r="AC150">
        <f t="shared" si="39"/>
        <v>1.625145064385558E-8</v>
      </c>
      <c r="AD150">
        <f t="shared" si="39"/>
        <v>1.8069282156964796E-8</v>
      </c>
      <c r="AE150">
        <f t="shared" si="39"/>
        <v>1.9818466441832574E-8</v>
      </c>
      <c r="AF150">
        <f t="shared" si="39"/>
        <v>2.1110185527142307E-8</v>
      </c>
      <c r="AG150">
        <f t="shared" si="39"/>
        <v>2.1588534539979258E-8</v>
      </c>
    </row>
    <row r="151" spans="1:35" x14ac:dyDescent="0.3">
      <c r="B151">
        <f t="shared" si="36"/>
        <v>1.0000000000000002</v>
      </c>
      <c r="D151">
        <f t="shared" si="29"/>
        <v>-5.8242441137032025E-23</v>
      </c>
      <c r="E151">
        <f t="shared" si="30"/>
        <v>8.0790375411067201E-9</v>
      </c>
      <c r="F151">
        <f t="shared" si="31"/>
        <v>6.8584485371838761E-11</v>
      </c>
      <c r="G151">
        <f t="shared" si="32"/>
        <v>1.1399617993989482E-9</v>
      </c>
      <c r="H151" s="6"/>
      <c r="I151">
        <f t="shared" si="35"/>
        <v>9.2875838258774487E-9</v>
      </c>
      <c r="J151">
        <f t="shared" si="37"/>
        <v>8.6692216377999629E-9</v>
      </c>
      <c r="K151">
        <f t="shared" si="37"/>
        <v>7.030943991412448E-9</v>
      </c>
      <c r="L151">
        <f t="shared" si="37"/>
        <v>4.9066675121285808E-9</v>
      </c>
      <c r="M151">
        <f t="shared" si="37"/>
        <v>2.8652647284684353E-9</v>
      </c>
      <c r="N151">
        <f t="shared" si="37"/>
        <v>1.2255381564504902E-9</v>
      </c>
      <c r="O151">
        <f t="shared" si="37"/>
        <v>-6.8584485371896715E-11</v>
      </c>
      <c r="P151">
        <f t="shared" si="37"/>
        <v>-1.3443299697255954E-9</v>
      </c>
      <c r="Q151">
        <f t="shared" si="37"/>
        <v>-2.9338492138403876E-9</v>
      </c>
      <c r="R151">
        <f t="shared" si="38"/>
        <v>-4.9066675121286941E-9</v>
      </c>
      <c r="S151">
        <f t="shared" si="39"/>
        <v>-6.9623595060407248E-9</v>
      </c>
      <c r="T151">
        <f t="shared" si="39"/>
        <v>-8.5504298245250897E-9</v>
      </c>
      <c r="U151">
        <f t="shared" si="39"/>
        <v>-9.1504148551338865E-9</v>
      </c>
      <c r="V151">
        <f t="shared" si="39"/>
        <v>-8.5504298245250881E-9</v>
      </c>
      <c r="W151">
        <f t="shared" si="39"/>
        <v>-6.9623595060407265E-9</v>
      </c>
      <c r="X151">
        <f t="shared" si="39"/>
        <v>-4.9066675121286966E-9</v>
      </c>
      <c r="Y151">
        <f t="shared" si="39"/>
        <v>-2.9338492138403925E-9</v>
      </c>
      <c r="Z151">
        <f t="shared" si="39"/>
        <v>-1.3443299697255956E-9</v>
      </c>
      <c r="AA151">
        <f t="shared" si="39"/>
        <v>-6.8584485371897852E-11</v>
      </c>
      <c r="AB151">
        <f t="shared" si="39"/>
        <v>1.2255381564504935E-9</v>
      </c>
      <c r="AC151">
        <f t="shared" si="39"/>
        <v>2.8652647284684353E-9</v>
      </c>
      <c r="AD151">
        <f t="shared" si="39"/>
        <v>4.9066675121285841E-9</v>
      </c>
      <c r="AE151">
        <f t="shared" si="39"/>
        <v>7.0309439914124505E-9</v>
      </c>
      <c r="AF151">
        <f t="shared" si="39"/>
        <v>8.6692216377999612E-9</v>
      </c>
      <c r="AG151">
        <f t="shared" si="39"/>
        <v>9.2875838258774487E-9</v>
      </c>
    </row>
    <row r="153" spans="1:35" x14ac:dyDescent="0.3">
      <c r="A153" s="27" t="s">
        <v>68</v>
      </c>
      <c r="B153">
        <f>F49</f>
        <v>0.35363052505467718</v>
      </c>
      <c r="D153">
        <f>IF(B153&lt;$F$47,$C$60*((1-$F$47^2)/2*((3+$C$39)-(1-$C$39)*B153*B153)/(1+$C$39)-(1-B153*B153)/8*((5+$C$39)/(1+$C$39)-B153*B153)+($F$47*$F$47+B153*B153)*LN($F$47)),$C$60*((1-B153*B153)/8*((7+3*$C$39-4*(1-$C$39)*$F$47*$F$47)/(1+$C$39)+B153*B153)+($F$47*$F$47+B153*B153)*LN(B153)))</f>
        <v>-4.9633075481813549E-8</v>
      </c>
      <c r="E153">
        <f>IF(B153&lt;$F$47,E$73*$B153^E$68+E$74*$B153^(E$68+2),E$69*$B153^E$68+E$70*$B153^(E$68+2)+E$71/($B153^E$68)+E$72/$B153^(E$68-2))</f>
        <v>7.7879690432823686E-11</v>
      </c>
      <c r="F153">
        <f>IF(B153&lt;$F$47,F$73*$B153^F$68+F$74*$B153^(F$68+2),F$69*$B153^F$68+F$70*$B153^(F$68+2)+F$71/($B153^F$68)+F$72/$B153^(F$68-2))</f>
        <v>1.4947741942598146E-13</v>
      </c>
      <c r="G153">
        <f>IF(B153&lt;$F$47,G$73*$B153^G$68+G$74*$B153^(G$68+2),G$69*$B153^G$68+G$70*$B153^(G$68+2)+G$71/($B153^G$68)+G$72/$B153^(G$68-2))</f>
        <v>6.1150830356036983E-16</v>
      </c>
      <c r="I153">
        <f t="shared" si="35"/>
        <v>-4.9555045702453E-8</v>
      </c>
      <c r="J153">
        <f t="shared" ref="J153:Y153" si="40">$D153+$E153*COS($E$120*J$130)+$F153*COS($F$120*J$130)+$G153*COS($G$120*J$130)</f>
        <v>-4.9557719593836905E-8</v>
      </c>
      <c r="K153">
        <f t="shared" si="40"/>
        <v>-4.9565554952750142E-8</v>
      </c>
      <c r="L153">
        <f t="shared" si="40"/>
        <v>-4.957800665699346E-8</v>
      </c>
      <c r="M153">
        <f t="shared" si="40"/>
        <v>-4.959421098681515E-8</v>
      </c>
      <c r="N153">
        <f t="shared" si="40"/>
        <v>-4.9613048618347033E-8</v>
      </c>
      <c r="O153">
        <f t="shared" si="40"/>
        <v>-4.9633224959232973E-8</v>
      </c>
      <c r="P153">
        <f t="shared" si="40"/>
        <v>-4.9653361247765092E-8</v>
      </c>
      <c r="Q153">
        <f t="shared" si="40"/>
        <v>-4.9672089454231372E-8</v>
      </c>
      <c r="R153">
        <f t="shared" si="40"/>
        <v>-4.9688144306633637E-8</v>
      </c>
      <c r="S153">
        <f t="shared" si="40"/>
        <v>-4.970044653345753E-8</v>
      </c>
      <c r="T153">
        <f t="shared" si="40"/>
        <v>-4.9708172467305165E-8</v>
      </c>
      <c r="U153">
        <f t="shared" si="40"/>
        <v>-4.9710806306335248E-8</v>
      </c>
      <c r="V153">
        <f t="shared" si="40"/>
        <v>-4.9708172467305165E-8</v>
      </c>
      <c r="W153">
        <f t="shared" si="40"/>
        <v>-4.970044653345753E-8</v>
      </c>
      <c r="X153">
        <f t="shared" si="40"/>
        <v>-4.9688144306633637E-8</v>
      </c>
      <c r="Y153">
        <f t="shared" si="40"/>
        <v>-4.9672089454231372E-8</v>
      </c>
      <c r="Z153">
        <f t="shared" ref="Z153:AG153" si="41">$D153+$E153*COS($E$120*Z$130)+$F153*COS($F$120*Z$130)+$G153*COS($G$120*Z$130)</f>
        <v>-4.9653361247765092E-8</v>
      </c>
      <c r="AA153">
        <f t="shared" si="41"/>
        <v>-4.9633224959232973E-8</v>
      </c>
      <c r="AB153">
        <f t="shared" si="41"/>
        <v>-4.9613048618347033E-8</v>
      </c>
      <c r="AC153">
        <f t="shared" si="41"/>
        <v>-4.959421098681515E-8</v>
      </c>
      <c r="AD153">
        <f t="shared" si="41"/>
        <v>-4.957800665699346E-8</v>
      </c>
      <c r="AE153">
        <f t="shared" si="41"/>
        <v>-4.9565554952750142E-8</v>
      </c>
      <c r="AF153">
        <f t="shared" si="41"/>
        <v>-4.9557719593836905E-8</v>
      </c>
      <c r="AG153">
        <f t="shared" si="41"/>
        <v>-4.9555045702453E-8</v>
      </c>
    </row>
    <row r="157" spans="1:35" x14ac:dyDescent="0.3">
      <c r="B157" s="20" t="s">
        <v>71</v>
      </c>
    </row>
    <row r="158" spans="1:35" x14ac:dyDescent="0.3">
      <c r="H158" s="19" t="s">
        <v>62</v>
      </c>
      <c r="I158">
        <v>0</v>
      </c>
      <c r="J158">
        <f>I158+5</f>
        <v>5</v>
      </c>
      <c r="K158">
        <f t="shared" ref="K158:AG158" si="42">J158+5</f>
        <v>10</v>
      </c>
      <c r="L158">
        <f t="shared" si="42"/>
        <v>15</v>
      </c>
      <c r="M158">
        <f t="shared" si="42"/>
        <v>20</v>
      </c>
      <c r="N158">
        <f t="shared" si="42"/>
        <v>25</v>
      </c>
      <c r="O158">
        <f t="shared" si="42"/>
        <v>30</v>
      </c>
      <c r="P158">
        <f t="shared" si="42"/>
        <v>35</v>
      </c>
      <c r="Q158">
        <f t="shared" si="42"/>
        <v>40</v>
      </c>
      <c r="R158">
        <f t="shared" si="42"/>
        <v>45</v>
      </c>
      <c r="S158">
        <f t="shared" si="42"/>
        <v>50</v>
      </c>
      <c r="T158">
        <f t="shared" si="42"/>
        <v>55</v>
      </c>
      <c r="U158">
        <f t="shared" si="42"/>
        <v>60</v>
      </c>
      <c r="V158">
        <f t="shared" si="42"/>
        <v>65</v>
      </c>
      <c r="W158">
        <f t="shared" si="42"/>
        <v>70</v>
      </c>
      <c r="X158">
        <f t="shared" si="42"/>
        <v>75</v>
      </c>
      <c r="Y158">
        <f t="shared" si="42"/>
        <v>80</v>
      </c>
      <c r="Z158">
        <f t="shared" si="42"/>
        <v>85</v>
      </c>
      <c r="AA158">
        <f t="shared" si="42"/>
        <v>90</v>
      </c>
      <c r="AB158">
        <f t="shared" si="42"/>
        <v>95</v>
      </c>
      <c r="AC158">
        <f t="shared" si="42"/>
        <v>100</v>
      </c>
      <c r="AD158">
        <f t="shared" si="42"/>
        <v>105</v>
      </c>
      <c r="AE158">
        <f t="shared" si="42"/>
        <v>110</v>
      </c>
      <c r="AF158">
        <f t="shared" si="42"/>
        <v>115</v>
      </c>
      <c r="AG158">
        <f t="shared" si="42"/>
        <v>120</v>
      </c>
    </row>
    <row r="159" spans="1:35" x14ac:dyDescent="0.3">
      <c r="B159" s="19" t="s">
        <v>49</v>
      </c>
      <c r="D159" s="21" t="s">
        <v>50</v>
      </c>
      <c r="E159" s="21" t="s">
        <v>69</v>
      </c>
      <c r="F159" s="21" t="s">
        <v>70</v>
      </c>
    </row>
    <row r="160" spans="1:35" x14ac:dyDescent="0.3">
      <c r="B160" s="21">
        <v>0</v>
      </c>
      <c r="D160">
        <f>$C$50*D78+(1-$C$50)*D131</f>
        <v>3.0039819278946546E-8</v>
      </c>
      <c r="E160">
        <f>D$160-D$160*B160^2</f>
        <v>3.0039819278946546E-8</v>
      </c>
      <c r="F160">
        <f t="shared" ref="F160:F180" si="43">D160-E160</f>
        <v>0</v>
      </c>
      <c r="I160">
        <f>$C$50*I78+(1-$C$50)*I131-E160</f>
        <v>0</v>
      </c>
      <c r="J160">
        <f>$C$50*J78+(1-$C$50)*J131-E160</f>
        <v>0</v>
      </c>
      <c r="K160">
        <f>$C$50*K78+(1-$C$50)*K131-E160</f>
        <v>0</v>
      </c>
      <c r="L160">
        <f>$C$50*L78+(1-$C$50)*L131-E160</f>
        <v>0</v>
      </c>
      <c r="M160">
        <f>$C$50*M78+(1-$C$50)*M131-E160</f>
        <v>0</v>
      </c>
      <c r="N160">
        <f>$C$50*N78+(1-$C$50)*N131-E160</f>
        <v>0</v>
      </c>
      <c r="O160">
        <f>$C$50*O78+(1-$C$50)*O131-E160</f>
        <v>0</v>
      </c>
      <c r="P160">
        <f>$C$50*P78+(1-$C$50)*P131-E160</f>
        <v>0</v>
      </c>
      <c r="Q160">
        <f>$C$50*Q78+(1-$C$50)*Q131-E160</f>
        <v>0</v>
      </c>
      <c r="R160">
        <f>$C$50*R78+(1-$C$50)*R131-E160</f>
        <v>0</v>
      </c>
      <c r="S160">
        <f>$C$50*S78+(1-$C$50)*S131-E160</f>
        <v>0</v>
      </c>
      <c r="T160">
        <f>$C$50*T78+(1-$C$50)*T131-E160</f>
        <v>0</v>
      </c>
      <c r="U160">
        <f>$C$50*U78+(1-$C$50)*U131-E160</f>
        <v>0</v>
      </c>
      <c r="V160">
        <f>$C$50*V78+(1-$C$50)*V131-E160</f>
        <v>0</v>
      </c>
      <c r="W160">
        <f>$C$50*W78+(1-$C$50)*W131-E160</f>
        <v>0</v>
      </c>
      <c r="X160">
        <f>$C$50*X78+(1-$C$50)*X131-E160</f>
        <v>0</v>
      </c>
      <c r="Y160">
        <f>$C$50*Y78+(1-$C$50)*Y131-E160</f>
        <v>0</v>
      </c>
      <c r="Z160">
        <f>$C$50*Z78+(1-$C$50)*Z131-E160</f>
        <v>0</v>
      </c>
      <c r="AA160">
        <f>$C$50*AA78+(1-$C$50)*AA131-E160</f>
        <v>0</v>
      </c>
      <c r="AB160">
        <f>$C$50*AB78+(1-$C$50)*AB131-E160</f>
        <v>0</v>
      </c>
      <c r="AC160">
        <f>$C$50*AC78+(1-$C$50)*AC131-E160</f>
        <v>0</v>
      </c>
      <c r="AD160">
        <f>$C$50*AD78+(1-$C$50)*AD131-E160</f>
        <v>0</v>
      </c>
      <c r="AE160">
        <f>$C$50*AE78+(1-$C$50)*AE131-E160</f>
        <v>0</v>
      </c>
      <c r="AF160">
        <f>$C$50*AF78+(1-$C$50)*AF131-E160</f>
        <v>0</v>
      </c>
      <c r="AG160">
        <f>$C$50*AG78+(1-$C$50)*AG131-E160</f>
        <v>0</v>
      </c>
      <c r="AI160">
        <f>SUMSQ(I160:AG160)</f>
        <v>0</v>
      </c>
    </row>
    <row r="161" spans="2:35" x14ac:dyDescent="0.3">
      <c r="B161" s="21">
        <f>B160+0.05</f>
        <v>0.05</v>
      </c>
      <c r="D161">
        <f t="shared" ref="D161:D180" si="44">$C$50*D79+(1-$C$50)*D132</f>
        <v>2.9984411609752054E-8</v>
      </c>
      <c r="E161">
        <f t="shared" ref="E161:E180" si="45">D$160-D$160*B161^2</f>
        <v>2.9964719730749178E-8</v>
      </c>
      <c r="F161">
        <f t="shared" si="43"/>
        <v>1.9691879002876021E-11</v>
      </c>
      <c r="I161">
        <f t="shared" ref="I161:I180" si="46">$C$50*I79+(1-$C$50)*I132-E161</f>
        <v>2.8592160964511937E-11</v>
      </c>
      <c r="J161">
        <f t="shared" ref="J161:J180" si="47">$C$50*J79+(1-$C$50)*J132-E161</f>
        <v>2.82883571783598E-11</v>
      </c>
      <c r="K161">
        <f t="shared" ref="K161:K180" si="48">$C$50*K79+(1-$C$50)*K132-E161</f>
        <v>2.7397793108905814E-11</v>
      </c>
      <c r="L161">
        <f t="shared" ref="L161:L180" si="49">$C$50*L79+(1-$C$50)*L132-E161</f>
        <v>2.5981551172134393E-11</v>
      </c>
      <c r="M161">
        <f t="shared" ref="M161:M180" si="50">$C$50*M79+(1-$C$50)*M132-E161</f>
        <v>2.4136680559882138E-11</v>
      </c>
      <c r="N161">
        <f t="shared" ref="N161:N180" si="51">$C$50*N79+(1-$C$50)*N132-E161</f>
        <v>2.1989439576295995E-11</v>
      </c>
      <c r="O161">
        <f t="shared" ref="O161:O180" si="52">$C$50*O79+(1-$C$50)*O132-E161</f>
        <v>1.9686548138560413E-11</v>
      </c>
      <c r="P161">
        <f t="shared" ref="P161:P180" si="53">$C$50*P79+(1-$C$50)*P132-E161</f>
        <v>1.7385085101598463E-11</v>
      </c>
      <c r="Q161">
        <f t="shared" ref="Q161:Q180" si="54">$C$50*Q79+(1-$C$50)*Q132-E161</f>
        <v>1.5241746581534444E-11</v>
      </c>
      <c r="R161">
        <f t="shared" ref="R161:R180" si="55">$C$50*R79+(1-$C$50)*R132-E161</f>
        <v>1.3402206833617649E-11</v>
      </c>
      <c r="S161">
        <f t="shared" ref="S161:S180" si="56">$C$50*S79+(1-$C$50)*S132-E161</f>
        <v>1.1991295761194922E-11</v>
      </c>
      <c r="T161">
        <f t="shared" ref="T161:T180" si="57">$C$50*T79+(1-$C$50)*T132-E161</f>
        <v>1.1104634155249825E-11</v>
      </c>
      <c r="U161">
        <f t="shared" ref="U161:U180" si="58">$C$50*U79+(1-$C$50)*U132-E161</f>
        <v>1.0802258769924258E-11</v>
      </c>
      <c r="V161">
        <f t="shared" ref="V161:V180" si="59">$C$50*V79+(1-$C$50)*V132-E161</f>
        <v>1.1104634155249825E-11</v>
      </c>
      <c r="W161">
        <f t="shared" ref="W161:W180" si="60">$C$50*W79+(1-$C$50)*W132-E161</f>
        <v>1.1991295761194922E-11</v>
      </c>
      <c r="X161">
        <f t="shared" ref="X161:X180" si="61">$C$50*X79+(1-$C$50)*X132-E161</f>
        <v>1.3402206833617649E-11</v>
      </c>
      <c r="Y161">
        <f t="shared" ref="Y161:Y180" si="62">$C$50*Y79+(1-$C$50)*Y132-E161</f>
        <v>1.5241746581534444E-11</v>
      </c>
      <c r="Z161">
        <f t="shared" ref="Z161:Z180" si="63">$C$50*Z79+(1-$C$50)*Z132-E161</f>
        <v>1.7385085101598463E-11</v>
      </c>
      <c r="AA161">
        <f t="shared" ref="AA161:AA180" si="64">$C$50*AA79+(1-$C$50)*AA132-E161</f>
        <v>1.9686548138560413E-11</v>
      </c>
      <c r="AB161">
        <f t="shared" ref="AB161:AB180" si="65">$C$50*AB79+(1-$C$50)*AB132-E161</f>
        <v>2.1989439576295995E-11</v>
      </c>
      <c r="AC161">
        <f t="shared" ref="AC161:AC180" si="66">$C$50*AC79+(1-$C$50)*AC132-E161</f>
        <v>2.4136680559882138E-11</v>
      </c>
      <c r="AD161">
        <f t="shared" ref="AD161:AD180" si="67">$C$50*AD79+(1-$C$50)*AD132-E161</f>
        <v>2.5981551172134393E-11</v>
      </c>
      <c r="AE161">
        <f t="shared" ref="AE161:AE180" si="68">$C$50*AE79+(1-$C$50)*AE132-E161</f>
        <v>2.7397793108905814E-11</v>
      </c>
      <c r="AF161">
        <f t="shared" ref="AF161:AF180" si="69">$C$50*AF79+(1-$C$50)*AF132-E161</f>
        <v>2.82883571783598E-11</v>
      </c>
      <c r="AG161">
        <f t="shared" ref="AG161:AG180" si="70">$C$50*AG79+(1-$C$50)*AG132-E161</f>
        <v>2.8592160964511937E-11</v>
      </c>
      <c r="AI161">
        <f>SUMSQ(I161:AG161)/20</f>
        <v>5.5367175098380875E-22</v>
      </c>
    </row>
    <row r="162" spans="2:35" x14ac:dyDescent="0.3">
      <c r="B162" s="21">
        <f t="shared" ref="B162:B180" si="71">B161+0.05</f>
        <v>0.1</v>
      </c>
      <c r="D162">
        <f t="shared" si="44"/>
        <v>2.9814112513117539E-8</v>
      </c>
      <c r="E162">
        <f t="shared" si="45"/>
        <v>2.9739421086157079E-8</v>
      </c>
      <c r="F162">
        <f t="shared" si="43"/>
        <v>7.4691426960459738E-11</v>
      </c>
      <c r="I162">
        <f t="shared" si="46"/>
        <v>1.4408851769543934E-10</v>
      </c>
      <c r="J162">
        <f t="shared" si="47"/>
        <v>1.4169044090278704E-10</v>
      </c>
      <c r="K162">
        <f t="shared" si="48"/>
        <v>1.3466882120676803E-10</v>
      </c>
      <c r="L162">
        <f t="shared" si="49"/>
        <v>1.235271322813535E-10</v>
      </c>
      <c r="M162">
        <f t="shared" si="50"/>
        <v>1.0905838803021009E-10</v>
      </c>
      <c r="N162">
        <f t="shared" si="51"/>
        <v>9.2281739754383516E-11</v>
      </c>
      <c r="O162">
        <f t="shared" si="52"/>
        <v>7.4364011526412531E-11</v>
      </c>
      <c r="P162">
        <f t="shared" si="53"/>
        <v>5.6534013976919245E-11</v>
      </c>
      <c r="Q162">
        <f t="shared" si="54"/>
        <v>3.999705039467657E-11</v>
      </c>
      <c r="R162">
        <f t="shared" si="55"/>
        <v>2.5855721577600221E-11</v>
      </c>
      <c r="S162">
        <f t="shared" si="56"/>
        <v>1.5041448148165563E-11</v>
      </c>
      <c r="T162">
        <f t="shared" si="57"/>
        <v>8.2595132697281422E-12</v>
      </c>
      <c r="U162">
        <f t="shared" si="58"/>
        <v>5.949167217492828E-12</v>
      </c>
      <c r="V162">
        <f t="shared" si="59"/>
        <v>8.2595132697281422E-12</v>
      </c>
      <c r="W162">
        <f t="shared" si="60"/>
        <v>1.5041448148165563E-11</v>
      </c>
      <c r="X162">
        <f t="shared" si="61"/>
        <v>2.5855721577600221E-11</v>
      </c>
      <c r="Y162">
        <f t="shared" si="62"/>
        <v>3.999705039467657E-11</v>
      </c>
      <c r="Z162">
        <f t="shared" si="63"/>
        <v>5.6534013976919245E-11</v>
      </c>
      <c r="AA162">
        <f t="shared" si="64"/>
        <v>7.4364011526412531E-11</v>
      </c>
      <c r="AB162">
        <f t="shared" si="65"/>
        <v>9.2281739754383516E-11</v>
      </c>
      <c r="AC162">
        <f t="shared" si="66"/>
        <v>1.0905838803021009E-10</v>
      </c>
      <c r="AD162">
        <f t="shared" si="67"/>
        <v>1.235271322813535E-10</v>
      </c>
      <c r="AE162">
        <f t="shared" si="68"/>
        <v>1.3466882120676803E-10</v>
      </c>
      <c r="AF162">
        <f t="shared" si="69"/>
        <v>1.4169044090278704E-10</v>
      </c>
      <c r="AG162">
        <f t="shared" si="70"/>
        <v>1.4408851769543934E-10</v>
      </c>
      <c r="AI162">
        <f t="shared" ref="AI162:AI180" si="72">SUMSQ(I162:AG162)/20</f>
        <v>1.0594852162396744E-20</v>
      </c>
    </row>
    <row r="163" spans="2:35" x14ac:dyDescent="0.3">
      <c r="B163" s="21">
        <f t="shared" si="71"/>
        <v>0.15000000000000002</v>
      </c>
      <c r="D163">
        <f t="shared" si="44"/>
        <v>2.9516693721889775E-8</v>
      </c>
      <c r="E163">
        <f t="shared" si="45"/>
        <v>2.936392334517025E-8</v>
      </c>
      <c r="F163">
        <f t="shared" si="43"/>
        <v>1.5277037671952548E-10</v>
      </c>
      <c r="I163">
        <f t="shared" si="46"/>
        <v>3.7766586257768355E-10</v>
      </c>
      <c r="J163">
        <f t="shared" si="47"/>
        <v>3.6963096313463881E-10</v>
      </c>
      <c r="K163">
        <f t="shared" si="48"/>
        <v>3.4618148547959067E-10</v>
      </c>
      <c r="L163">
        <f t="shared" si="49"/>
        <v>3.0920488312916879E-10</v>
      </c>
      <c r="M163">
        <f t="shared" si="50"/>
        <v>2.6160329774879842E-10</v>
      </c>
      <c r="N163">
        <f t="shared" si="51"/>
        <v>2.0698199089839013E-10</v>
      </c>
      <c r="O163">
        <f t="shared" si="52"/>
        <v>1.4930213607931104E-10</v>
      </c>
      <c r="P163">
        <f t="shared" si="53"/>
        <v>9.2551590649466551E-11</v>
      </c>
      <c r="Q163">
        <f t="shared" si="54"/>
        <v>4.0469207155823384E-11</v>
      </c>
      <c r="R163">
        <f t="shared" si="55"/>
        <v>-3.6641375844649027E-12</v>
      </c>
      <c r="S163">
        <f t="shared" si="56"/>
        <v>-3.7172491400470869E-11</v>
      </c>
      <c r="T163">
        <f t="shared" si="57"/>
        <v>-5.8083029909887693E-11</v>
      </c>
      <c r="U163">
        <f t="shared" si="58"/>
        <v>-6.5188612069191962E-11</v>
      </c>
      <c r="V163">
        <f t="shared" si="59"/>
        <v>-5.8083029909887693E-11</v>
      </c>
      <c r="W163">
        <f t="shared" si="60"/>
        <v>-3.7172491400470869E-11</v>
      </c>
      <c r="X163">
        <f t="shared" si="61"/>
        <v>-3.6641375844649027E-12</v>
      </c>
      <c r="Y163">
        <f t="shared" si="62"/>
        <v>4.0469207155823384E-11</v>
      </c>
      <c r="Z163">
        <f t="shared" si="63"/>
        <v>9.2551590649367289E-11</v>
      </c>
      <c r="AA163">
        <f t="shared" si="64"/>
        <v>1.4930213607911914E-10</v>
      </c>
      <c r="AB163">
        <f t="shared" si="65"/>
        <v>2.0698199089829087E-10</v>
      </c>
      <c r="AC163">
        <f t="shared" si="66"/>
        <v>2.6160329774879842E-10</v>
      </c>
      <c r="AD163">
        <f t="shared" si="67"/>
        <v>3.0920488312916879E-10</v>
      </c>
      <c r="AE163">
        <f t="shared" si="68"/>
        <v>3.4618148547959067E-10</v>
      </c>
      <c r="AF163">
        <f t="shared" si="69"/>
        <v>3.6963096313463881E-10</v>
      </c>
      <c r="AG163">
        <f t="shared" si="70"/>
        <v>3.7766586257768355E-10</v>
      </c>
      <c r="AI163">
        <f t="shared" si="72"/>
        <v>6.4537398070725E-20</v>
      </c>
    </row>
    <row r="164" spans="2:35" x14ac:dyDescent="0.3">
      <c r="B164" s="21">
        <f t="shared" si="71"/>
        <v>0.2</v>
      </c>
      <c r="D164">
        <f t="shared" si="44"/>
        <v>2.9071774790813582E-8</v>
      </c>
      <c r="E164">
        <f t="shared" si="45"/>
        <v>2.8838226507788684E-8</v>
      </c>
      <c r="F164">
        <f t="shared" si="43"/>
        <v>2.3354828302489783E-10</v>
      </c>
      <c r="I164">
        <f t="shared" si="46"/>
        <v>7.3768153376406912E-10</v>
      </c>
      <c r="J164">
        <f t="shared" si="47"/>
        <v>7.1846929577899586E-10</v>
      </c>
      <c r="K164">
        <f t="shared" si="48"/>
        <v>6.6278005678645204E-10</v>
      </c>
      <c r="L164">
        <f t="shared" si="49"/>
        <v>5.7609796741572394E-10</v>
      </c>
      <c r="M164">
        <f t="shared" si="50"/>
        <v>4.6648585894261241E-10</v>
      </c>
      <c r="N164">
        <f t="shared" si="51"/>
        <v>3.4332654015302612E-10</v>
      </c>
      <c r="O164">
        <f t="shared" si="52"/>
        <v>2.1611633681354323E-10</v>
      </c>
      <c r="P164">
        <f t="shared" si="53"/>
        <v>9.3576920536015862E-11</v>
      </c>
      <c r="Q164">
        <f t="shared" si="54"/>
        <v>-1.6821481836735449E-11</v>
      </c>
      <c r="R164">
        <f t="shared" si="55"/>
        <v>-1.0900164411490364E-10</v>
      </c>
      <c r="S164">
        <f t="shared" si="56"/>
        <v>-1.7825154454171303E-10</v>
      </c>
      <c r="T164">
        <f t="shared" si="57"/>
        <v>-2.2117938158666185E-10</v>
      </c>
      <c r="U164">
        <f t="shared" si="58"/>
        <v>-2.3572058972800816E-10</v>
      </c>
      <c r="V164">
        <f t="shared" si="59"/>
        <v>-2.2117938158666185E-10</v>
      </c>
      <c r="W164">
        <f t="shared" si="60"/>
        <v>-1.7825154454171303E-10</v>
      </c>
      <c r="X164">
        <f t="shared" si="61"/>
        <v>-1.0900164411490364E-10</v>
      </c>
      <c r="Y164">
        <f t="shared" si="62"/>
        <v>-1.6821481836735449E-11</v>
      </c>
      <c r="Z164">
        <f t="shared" si="63"/>
        <v>9.3576920519604598E-11</v>
      </c>
      <c r="AA164">
        <f t="shared" si="64"/>
        <v>2.1611633678072732E-10</v>
      </c>
      <c r="AB164">
        <f t="shared" si="65"/>
        <v>3.4332654013661486E-10</v>
      </c>
      <c r="AC164">
        <f t="shared" si="66"/>
        <v>4.6648585894261241E-10</v>
      </c>
      <c r="AD164">
        <f t="shared" si="67"/>
        <v>5.7609796741572394E-10</v>
      </c>
      <c r="AE164">
        <f t="shared" si="68"/>
        <v>6.6278005678645204E-10</v>
      </c>
      <c r="AF164">
        <f t="shared" si="69"/>
        <v>7.1846929577899586E-10</v>
      </c>
      <c r="AG164">
        <f t="shared" si="70"/>
        <v>7.3768153376406912E-10</v>
      </c>
      <c r="AI164">
        <f t="shared" si="72"/>
        <v>2.3431238776677385E-19</v>
      </c>
    </row>
    <row r="165" spans="2:35" x14ac:dyDescent="0.3">
      <c r="B165" s="21">
        <f t="shared" si="71"/>
        <v>0.25</v>
      </c>
      <c r="D165">
        <f t="shared" si="44"/>
        <v>2.8450823096531396E-8</v>
      </c>
      <c r="E165">
        <f t="shared" si="45"/>
        <v>2.8162330574012388E-8</v>
      </c>
      <c r="F165">
        <f t="shared" si="43"/>
        <v>2.8849252251900832E-10</v>
      </c>
      <c r="I165">
        <f t="shared" si="46"/>
        <v>1.2019973974551976E-9</v>
      </c>
      <c r="J165">
        <f t="shared" si="47"/>
        <v>1.1634737528071994E-9</v>
      </c>
      <c r="K165">
        <f t="shared" si="48"/>
        <v>1.0530699172612249E-9</v>
      </c>
      <c r="L165">
        <f t="shared" si="49"/>
        <v>8.8492580599689118E-10</v>
      </c>
      <c r="M165">
        <f t="shared" si="50"/>
        <v>6.7862570557365261E-10</v>
      </c>
      <c r="N165">
        <f t="shared" si="51"/>
        <v>4.5489493168813223E-10</v>
      </c>
      <c r="O165">
        <f t="shared" si="52"/>
        <v>2.320741852287435E-10</v>
      </c>
      <c r="P165">
        <f t="shared" si="53"/>
        <v>2.4369438251977504E-11</v>
      </c>
      <c r="Q165">
        <f t="shared" si="54"/>
        <v>-1.580624083720808E-10</v>
      </c>
      <c r="R165">
        <f t="shared" si="55"/>
        <v>-3.0794417238270641E-10</v>
      </c>
      <c r="S165">
        <f t="shared" si="56"/>
        <v>-4.1966653581060849E-10</v>
      </c>
      <c r="T165">
        <f t="shared" si="57"/>
        <v>-4.8876461949207407E-10</v>
      </c>
      <c r="U165">
        <f t="shared" si="58"/>
        <v>-5.1216885147826103E-10</v>
      </c>
      <c r="V165">
        <f t="shared" si="59"/>
        <v>-4.8876461949207407E-10</v>
      </c>
      <c r="W165">
        <f t="shared" si="60"/>
        <v>-4.1966653581060849E-10</v>
      </c>
      <c r="X165">
        <f t="shared" si="61"/>
        <v>-3.0794417238270641E-10</v>
      </c>
      <c r="Y165">
        <f t="shared" si="62"/>
        <v>-1.580624083720808E-10</v>
      </c>
      <c r="Z165">
        <f t="shared" si="63"/>
        <v>2.4369437374299169E-11</v>
      </c>
      <c r="AA165">
        <f t="shared" si="64"/>
        <v>2.3207418347338683E-10</v>
      </c>
      <c r="AB165">
        <f t="shared" si="65"/>
        <v>4.5489493081045389E-10</v>
      </c>
      <c r="AC165">
        <f t="shared" si="66"/>
        <v>6.7862570557365261E-10</v>
      </c>
      <c r="AD165">
        <f t="shared" si="67"/>
        <v>8.8492580599689118E-10</v>
      </c>
      <c r="AE165">
        <f t="shared" si="68"/>
        <v>1.0530699172612249E-9</v>
      </c>
      <c r="AF165">
        <f t="shared" si="69"/>
        <v>1.1634737528071994E-9</v>
      </c>
      <c r="AG165">
        <f t="shared" si="70"/>
        <v>1.2019973974551976E-9</v>
      </c>
      <c r="AI165">
        <f t="shared" si="72"/>
        <v>6.0784160520069643E-19</v>
      </c>
    </row>
    <row r="166" spans="2:35" x14ac:dyDescent="0.3">
      <c r="B166" s="21">
        <f t="shared" si="71"/>
        <v>0.3</v>
      </c>
      <c r="D166">
        <f t="shared" si="44"/>
        <v>2.7617153837583859E-8</v>
      </c>
      <c r="E166">
        <f t="shared" si="45"/>
        <v>2.7336235543841358E-8</v>
      </c>
      <c r="F166">
        <f t="shared" si="43"/>
        <v>2.8091829374250085E-10</v>
      </c>
      <c r="I166">
        <f t="shared" si="46"/>
        <v>1.6995383145001936E-9</v>
      </c>
      <c r="J166">
        <f t="shared" si="47"/>
        <v>1.6316191717613364E-9</v>
      </c>
      <c r="K166">
        <f t="shared" si="48"/>
        <v>1.4397819409287279E-9</v>
      </c>
      <c r="L166">
        <f t="shared" si="49"/>
        <v>1.1558210763062433E-9</v>
      </c>
      <c r="M166">
        <f t="shared" si="50"/>
        <v>8.2132733032534254E-10</v>
      </c>
      <c r="N166">
        <f t="shared" si="51"/>
        <v>4.7600462148519443E-10</v>
      </c>
      <c r="O166">
        <f t="shared" si="52"/>
        <v>1.492436014029828E-10</v>
      </c>
      <c r="P166">
        <f t="shared" si="53"/>
        <v>-1.4224593568719496E-10</v>
      </c>
      <c r="Q166">
        <f t="shared" si="54"/>
        <v>-3.911945104798299E-10</v>
      </c>
      <c r="R166">
        <f t="shared" si="55"/>
        <v>-5.9401358640539211E-10</v>
      </c>
      <c r="S166">
        <f t="shared" si="56"/>
        <v>-7.4627068338837444E-10</v>
      </c>
      <c r="T166">
        <f t="shared" si="57"/>
        <v>-8.4167554043683606E-10</v>
      </c>
      <c r="U166">
        <f t="shared" si="58"/>
        <v>-8.7429405803114985E-10</v>
      </c>
      <c r="V166">
        <f t="shared" si="59"/>
        <v>-8.4167554043683606E-10</v>
      </c>
      <c r="W166">
        <f t="shared" si="60"/>
        <v>-7.4627068338837444E-10</v>
      </c>
      <c r="X166">
        <f t="shared" si="61"/>
        <v>-5.9401358640539211E-10</v>
      </c>
      <c r="Y166">
        <f t="shared" si="62"/>
        <v>-3.911945104798299E-10</v>
      </c>
      <c r="Z166">
        <f t="shared" si="63"/>
        <v>-1.4224595797137449E-10</v>
      </c>
      <c r="AA166">
        <f t="shared" si="64"/>
        <v>1.4924355683461713E-10</v>
      </c>
      <c r="AB166">
        <f t="shared" si="65"/>
        <v>4.760045992010149E-10</v>
      </c>
      <c r="AC166">
        <f t="shared" si="66"/>
        <v>8.2132733032534254E-10</v>
      </c>
      <c r="AD166">
        <f t="shared" si="67"/>
        <v>1.1558210763062433E-9</v>
      </c>
      <c r="AE166">
        <f t="shared" si="68"/>
        <v>1.4397819409287279E-9</v>
      </c>
      <c r="AF166">
        <f t="shared" si="69"/>
        <v>1.6316191717613364E-9</v>
      </c>
      <c r="AG166">
        <f t="shared" si="70"/>
        <v>1.6995383145001936E-9</v>
      </c>
      <c r="AI166">
        <f t="shared" si="72"/>
        <v>1.2056590513948949E-18</v>
      </c>
    </row>
    <row r="167" spans="2:35" x14ac:dyDescent="0.3">
      <c r="B167" s="21">
        <f t="shared" si="71"/>
        <v>0.35</v>
      </c>
      <c r="D167">
        <f t="shared" si="44"/>
        <v>2.6525930034409264E-8</v>
      </c>
      <c r="E167">
        <f t="shared" si="45"/>
        <v>2.6359941417275595E-8</v>
      </c>
      <c r="F167">
        <f t="shared" si="43"/>
        <v>1.6598861713366927E-10</v>
      </c>
      <c r="I167">
        <f t="shared" si="46"/>
        <v>2.0545865453982129E-9</v>
      </c>
      <c r="J167">
        <f t="shared" si="47"/>
        <v>1.9548595223762181E-9</v>
      </c>
      <c r="K167">
        <f t="shared" si="48"/>
        <v>1.6761503581230678E-9</v>
      </c>
      <c r="L167">
        <f t="shared" si="49"/>
        <v>1.2723434988959042E-9</v>
      </c>
      <c r="M167">
        <f t="shared" si="50"/>
        <v>8.1176143016108728E-10</v>
      </c>
      <c r="N167">
        <f t="shared" si="51"/>
        <v>3.5565435932792536E-10</v>
      </c>
      <c r="O167">
        <f t="shared" si="52"/>
        <v>-5.6386137444169711E-11</v>
      </c>
      <c r="P167">
        <f t="shared" si="53"/>
        <v>-4.0890550200112051E-10</v>
      </c>
      <c r="Q167">
        <f t="shared" si="54"/>
        <v>-7.023337215646655E-10</v>
      </c>
      <c r="R167">
        <f t="shared" si="55"/>
        <v>-9.4054137251223338E-10</v>
      </c>
      <c r="S167">
        <f t="shared" si="56"/>
        <v>-1.1217987060684737E-9</v>
      </c>
      <c r="T167">
        <f t="shared" si="57"/>
        <v>-1.2374781297035313E-9</v>
      </c>
      <c r="U167">
        <f t="shared" si="58"/>
        <v>-1.2775082390455606E-9</v>
      </c>
      <c r="V167">
        <f t="shared" si="59"/>
        <v>-1.2374781297035313E-9</v>
      </c>
      <c r="W167">
        <f t="shared" si="60"/>
        <v>-1.1217987060684737E-9</v>
      </c>
      <c r="X167">
        <f t="shared" si="61"/>
        <v>-9.4054137251223338E-10</v>
      </c>
      <c r="Y167">
        <f t="shared" si="62"/>
        <v>-7.023337215646655E-10</v>
      </c>
      <c r="Z167">
        <f t="shared" si="63"/>
        <v>-4.0890583879169723E-10</v>
      </c>
      <c r="AA167">
        <f t="shared" si="64"/>
        <v>-5.6386811025316534E-11</v>
      </c>
      <c r="AB167">
        <f t="shared" si="65"/>
        <v>3.5565402253734864E-10</v>
      </c>
      <c r="AC167">
        <f t="shared" si="66"/>
        <v>8.1176143016108728E-10</v>
      </c>
      <c r="AD167">
        <f t="shared" si="67"/>
        <v>1.2723434988959042E-9</v>
      </c>
      <c r="AE167">
        <f t="shared" si="68"/>
        <v>1.6761503581230678E-9</v>
      </c>
      <c r="AF167">
        <f t="shared" si="69"/>
        <v>1.9548595223762181E-9</v>
      </c>
      <c r="AG167">
        <f t="shared" si="70"/>
        <v>2.0545865453982129E-9</v>
      </c>
      <c r="AI167">
        <f t="shared" si="72"/>
        <v>1.8410658270459518E-18</v>
      </c>
    </row>
    <row r="168" spans="2:35" x14ac:dyDescent="0.3">
      <c r="B168" s="21">
        <f t="shared" si="71"/>
        <v>0.39999999999999997</v>
      </c>
      <c r="D168">
        <f t="shared" si="44"/>
        <v>2.5150277337828545E-8</v>
      </c>
      <c r="E168">
        <f t="shared" si="45"/>
        <v>2.5233448194315098E-8</v>
      </c>
      <c r="F168">
        <f t="shared" si="43"/>
        <v>-8.3170856486552352E-11</v>
      </c>
      <c r="I168">
        <f t="shared" si="46"/>
        <v>2.0215955036108733E-9</v>
      </c>
      <c r="J168">
        <f t="shared" si="47"/>
        <v>1.9122710374140685E-9</v>
      </c>
      <c r="K168">
        <f t="shared" si="48"/>
        <v>1.6053181274967779E-9</v>
      </c>
      <c r="L168">
        <f t="shared" si="49"/>
        <v>1.1566174826341476E-9</v>
      </c>
      <c r="M168">
        <f t="shared" si="50"/>
        <v>6.3870839898411268E-10</v>
      </c>
      <c r="N168">
        <f t="shared" si="51"/>
        <v>1.197417981437976E-10</v>
      </c>
      <c r="O168">
        <f t="shared" si="52"/>
        <v>-3.5178896217811048E-10</v>
      </c>
      <c r="P168">
        <f t="shared" si="53"/>
        <v>-7.5164022084694346E-10</v>
      </c>
      <c r="Q168">
        <f t="shared" si="54"/>
        <v>-1.0744773503193506E-9</v>
      </c>
      <c r="R168">
        <f t="shared" si="55"/>
        <v>-1.3237717921849457E-9</v>
      </c>
      <c r="S168">
        <f t="shared" si="56"/>
        <v>-1.5030451986854493E-9</v>
      </c>
      <c r="T168">
        <f t="shared" si="57"/>
        <v>-1.6122365162652419E-9</v>
      </c>
      <c r="U168">
        <f t="shared" si="58"/>
        <v>-1.6490619564170681E-9</v>
      </c>
      <c r="V168">
        <f t="shared" si="59"/>
        <v>-1.6122365162652419E-9</v>
      </c>
      <c r="W168">
        <f t="shared" si="60"/>
        <v>-1.5030451986854493E-9</v>
      </c>
      <c r="X168">
        <f t="shared" si="61"/>
        <v>-1.3237717921849457E-9</v>
      </c>
      <c r="Y168">
        <f t="shared" si="62"/>
        <v>-1.0744773503193506E-9</v>
      </c>
      <c r="Z168">
        <f t="shared" si="63"/>
        <v>-7.5164368475405509E-10</v>
      </c>
      <c r="AA168">
        <f t="shared" si="64"/>
        <v>-3.5179588999233375E-10</v>
      </c>
      <c r="AB168">
        <f t="shared" si="65"/>
        <v>1.1973833423668597E-10</v>
      </c>
      <c r="AC168">
        <f t="shared" si="66"/>
        <v>6.3870839898411268E-10</v>
      </c>
      <c r="AD168">
        <f t="shared" si="67"/>
        <v>1.1566174826341608E-9</v>
      </c>
      <c r="AE168">
        <f t="shared" si="68"/>
        <v>1.6053181274967779E-9</v>
      </c>
      <c r="AF168">
        <f t="shared" si="69"/>
        <v>1.9122710374140685E-9</v>
      </c>
      <c r="AG168">
        <f t="shared" si="70"/>
        <v>2.0215955036108733E-9</v>
      </c>
      <c r="AI168">
        <f t="shared" si="72"/>
        <v>2.1894476286875216E-18</v>
      </c>
    </row>
    <row r="169" spans="2:35" x14ac:dyDescent="0.3">
      <c r="B169" s="21">
        <f t="shared" si="71"/>
        <v>0.44999999999999996</v>
      </c>
      <c r="D169">
        <f t="shared" si="44"/>
        <v>2.3571493301293178E-8</v>
      </c>
      <c r="E169">
        <f t="shared" si="45"/>
        <v>2.3956755874959874E-8</v>
      </c>
      <c r="F169">
        <f t="shared" si="43"/>
        <v>-3.8526257366669607E-10</v>
      </c>
      <c r="I169">
        <f t="shared" si="46"/>
        <v>1.8322975959154268E-9</v>
      </c>
      <c r="J169">
        <f t="shared" si="47"/>
        <v>1.7169963417501037E-9</v>
      </c>
      <c r="K169">
        <f t="shared" si="48"/>
        <v>1.3921689738820379E-9</v>
      </c>
      <c r="L169">
        <f t="shared" si="49"/>
        <v>9.1428090867277298E-10</v>
      </c>
      <c r="M169">
        <f t="shared" si="50"/>
        <v>3.5817171885385402E-10</v>
      </c>
      <c r="N169">
        <f t="shared" si="51"/>
        <v>-2.0261287790620031E-10</v>
      </c>
      <c r="O169">
        <f t="shared" si="52"/>
        <v>-7.1101512284639308E-10</v>
      </c>
      <c r="P169">
        <f t="shared" si="53"/>
        <v>-1.1332507652864142E-9</v>
      </c>
      <c r="Q169">
        <f t="shared" si="54"/>
        <v>-1.4574982253724826E-9</v>
      </c>
      <c r="R169">
        <f t="shared" si="55"/>
        <v>-1.6878812543838399E-9</v>
      </c>
      <c r="S169">
        <f t="shared" si="56"/>
        <v>-1.8369679604078684E-9</v>
      </c>
      <c r="T169">
        <f t="shared" si="57"/>
        <v>-1.9190550181023479E-9</v>
      </c>
      <c r="U169">
        <f t="shared" si="58"/>
        <v>-1.9450616946455739E-9</v>
      </c>
      <c r="V169">
        <f t="shared" si="59"/>
        <v>-1.9190550181023479E-9</v>
      </c>
      <c r="W169">
        <f t="shared" si="60"/>
        <v>-1.8369679604078651E-9</v>
      </c>
      <c r="X169">
        <f t="shared" si="61"/>
        <v>-1.6878812543838399E-9</v>
      </c>
      <c r="Y169">
        <f t="shared" si="62"/>
        <v>-1.4574982253724826E-9</v>
      </c>
      <c r="Z169">
        <f t="shared" si="63"/>
        <v>-1.1332771536585429E-9</v>
      </c>
      <c r="AA169">
        <f t="shared" si="64"/>
        <v>-7.1106789959064719E-10</v>
      </c>
      <c r="AB169">
        <f t="shared" si="65"/>
        <v>-2.0263926627831579E-10</v>
      </c>
      <c r="AC169">
        <f t="shared" si="66"/>
        <v>3.5817171885385402E-10</v>
      </c>
      <c r="AD169">
        <f t="shared" si="67"/>
        <v>9.142809086727796E-10</v>
      </c>
      <c r="AE169">
        <f t="shared" si="68"/>
        <v>1.3921689738820413E-9</v>
      </c>
      <c r="AF169">
        <f t="shared" si="69"/>
        <v>1.7169963417501037E-9</v>
      </c>
      <c r="AG169">
        <f t="shared" si="70"/>
        <v>1.8322975959154268E-9</v>
      </c>
      <c r="AI169">
        <f t="shared" si="72"/>
        <v>2.4960746642143819E-18</v>
      </c>
    </row>
    <row r="170" spans="2:35" x14ac:dyDescent="0.3">
      <c r="B170" s="21">
        <f t="shared" si="71"/>
        <v>0.49999999999999994</v>
      </c>
      <c r="D170">
        <f t="shared" si="44"/>
        <v>2.1869013736204751E-8</v>
      </c>
      <c r="E170">
        <f t="shared" si="45"/>
        <v>2.2529864459209913E-8</v>
      </c>
      <c r="F170">
        <f t="shared" si="43"/>
        <v>-6.6085072300516221E-10</v>
      </c>
      <c r="I170">
        <f t="shared" si="46"/>
        <v>1.6935376009061433E-9</v>
      </c>
      <c r="J170">
        <f t="shared" si="47"/>
        <v>1.5629955084876662E-9</v>
      </c>
      <c r="K170">
        <f t="shared" si="48"/>
        <v>1.1968737375076795E-9</v>
      </c>
      <c r="L170">
        <f t="shared" si="49"/>
        <v>6.6259900729612535E-10</v>
      </c>
      <c r="M170">
        <f t="shared" si="50"/>
        <v>4.798615095850667E-11</v>
      </c>
      <c r="N170">
        <f t="shared" si="51"/>
        <v>-5.6118870142143027E-10</v>
      </c>
      <c r="O170">
        <f t="shared" si="52"/>
        <v>-1.0977019168092963E-9</v>
      </c>
      <c r="P170">
        <f t="shared" si="53"/>
        <v>-1.5207213590504384E-9</v>
      </c>
      <c r="Q170">
        <f t="shared" si="54"/>
        <v>-1.8162231303246112E-9</v>
      </c>
      <c r="R170">
        <f t="shared" si="55"/>
        <v>-1.9941421924014827E-9</v>
      </c>
      <c r="S170">
        <f t="shared" si="56"/>
        <v>-2.08188138925727E-9</v>
      </c>
      <c r="T170">
        <f t="shared" si="57"/>
        <v>-2.1143318018546264E-9</v>
      </c>
      <c r="U170">
        <f t="shared" si="58"/>
        <v>-2.1212235829445596E-9</v>
      </c>
      <c r="V170">
        <f t="shared" si="59"/>
        <v>-2.1143318018546264E-9</v>
      </c>
      <c r="W170">
        <f t="shared" si="60"/>
        <v>-2.08188138925727E-9</v>
      </c>
      <c r="X170">
        <f t="shared" si="61"/>
        <v>-1.9941421924014827E-9</v>
      </c>
      <c r="Y170">
        <f t="shared" si="62"/>
        <v>-1.8162231303246112E-9</v>
      </c>
      <c r="Z170">
        <f t="shared" si="63"/>
        <v>-1.5208787585938319E-9</v>
      </c>
      <c r="AA170">
        <f t="shared" si="64"/>
        <v>-1.0980167158960834E-9</v>
      </c>
      <c r="AB170">
        <f t="shared" si="65"/>
        <v>-5.6134610096482381E-10</v>
      </c>
      <c r="AC170">
        <f t="shared" si="66"/>
        <v>4.798615095850667E-11</v>
      </c>
      <c r="AD170">
        <f t="shared" si="67"/>
        <v>6.6259900729612535E-10</v>
      </c>
      <c r="AE170">
        <f t="shared" si="68"/>
        <v>1.1968737375076795E-9</v>
      </c>
      <c r="AF170">
        <f t="shared" si="69"/>
        <v>1.5629955084876662E-9</v>
      </c>
      <c r="AG170">
        <f t="shared" si="70"/>
        <v>1.6935376009061433E-9</v>
      </c>
      <c r="AI170">
        <f t="shared" si="72"/>
        <v>2.9347713828476201E-18</v>
      </c>
    </row>
    <row r="171" spans="2:35" x14ac:dyDescent="0.3">
      <c r="B171" s="21">
        <f t="shared" si="71"/>
        <v>0.54999999999999993</v>
      </c>
      <c r="D171">
        <f t="shared" si="44"/>
        <v>2.0087266272739277E-8</v>
      </c>
      <c r="E171">
        <f t="shared" si="45"/>
        <v>2.0952773947065218E-8</v>
      </c>
      <c r="F171">
        <f t="shared" si="43"/>
        <v>-8.655076743259412E-10</v>
      </c>
      <c r="I171">
        <f t="shared" si="46"/>
        <v>1.701367358228482E-9</v>
      </c>
      <c r="J171">
        <f t="shared" si="47"/>
        <v>1.5413178335728779E-9</v>
      </c>
      <c r="K171">
        <f t="shared" si="48"/>
        <v>1.0982378223293575E-9</v>
      </c>
      <c r="L171">
        <f t="shared" si="49"/>
        <v>4.6613664486510799E-10</v>
      </c>
      <c r="M171">
        <f t="shared" si="50"/>
        <v>-2.4050348118696896E-10</v>
      </c>
      <c r="N171">
        <f t="shared" si="51"/>
        <v>-9.1611489953443459E-10</v>
      </c>
      <c r="O171">
        <f t="shared" si="52"/>
        <v>-1.4819160434085056E-9</v>
      </c>
      <c r="P171">
        <f t="shared" si="53"/>
        <v>-1.8923236580284325E-9</v>
      </c>
      <c r="Q171">
        <f t="shared" si="54"/>
        <v>-2.1334152909905986E-9</v>
      </c>
      <c r="R171">
        <f t="shared" si="55"/>
        <v>-2.2244090313958439E-9</v>
      </c>
      <c r="S171">
        <f t="shared" si="56"/>
        <v>-2.2136067853344215E-9</v>
      </c>
      <c r="T171">
        <f t="shared" si="57"/>
        <v>-2.1661289685634367E-9</v>
      </c>
      <c r="U171">
        <f t="shared" si="58"/>
        <v>-2.1420039592145776E-9</v>
      </c>
      <c r="V171">
        <f t="shared" si="59"/>
        <v>-2.1661289685634367E-9</v>
      </c>
      <c r="W171">
        <f t="shared" si="60"/>
        <v>-2.2136067853344215E-9</v>
      </c>
      <c r="X171">
        <f t="shared" si="61"/>
        <v>-2.2244090313958439E-9</v>
      </c>
      <c r="Y171">
        <f t="shared" si="62"/>
        <v>-2.1334152909905986E-9</v>
      </c>
      <c r="Z171">
        <f t="shared" si="63"/>
        <v>-1.8930856414641686E-9</v>
      </c>
      <c r="AA171">
        <f t="shared" si="64"/>
        <v>-1.483440010279981E-9</v>
      </c>
      <c r="AB171">
        <f t="shared" si="65"/>
        <v>-9.1687688297017066E-10</v>
      </c>
      <c r="AC171">
        <f t="shared" si="66"/>
        <v>-2.4050348118696896E-10</v>
      </c>
      <c r="AD171">
        <f t="shared" si="67"/>
        <v>4.6613664486510799E-10</v>
      </c>
      <c r="AE171">
        <f t="shared" si="68"/>
        <v>1.0982378223293575E-9</v>
      </c>
      <c r="AF171">
        <f t="shared" si="69"/>
        <v>1.5413178335728779E-9</v>
      </c>
      <c r="AG171">
        <f t="shared" si="70"/>
        <v>1.701367358228482E-9</v>
      </c>
      <c r="AI171">
        <f t="shared" si="72"/>
        <v>3.4757910306309183E-18</v>
      </c>
    </row>
    <row r="172" spans="2:35" x14ac:dyDescent="0.3">
      <c r="B172" s="21">
        <f t="shared" si="71"/>
        <v>0.6</v>
      </c>
      <c r="D172">
        <f t="shared" si="44"/>
        <v>1.8243586447973258E-8</v>
      </c>
      <c r="E172">
        <f t="shared" si="45"/>
        <v>1.922548433852579E-8</v>
      </c>
      <c r="F172">
        <f t="shared" si="43"/>
        <v>-9.8189789055253266E-10</v>
      </c>
      <c r="I172">
        <f t="shared" si="46"/>
        <v>1.8999760116712201E-9</v>
      </c>
      <c r="J172">
        <f t="shared" si="47"/>
        <v>1.6912803680584158E-9</v>
      </c>
      <c r="K172">
        <f t="shared" si="48"/>
        <v>1.1261128182733983E-9</v>
      </c>
      <c r="L172">
        <f t="shared" si="49"/>
        <v>3.4865579161079856E-10</v>
      </c>
      <c r="M172">
        <f t="shared" si="50"/>
        <v>-4.8555395386227943E-10</v>
      </c>
      <c r="N172">
        <f t="shared" si="51"/>
        <v>-1.2466923557653313E-9</v>
      </c>
      <c r="O172">
        <f t="shared" si="52"/>
        <v>-1.846093981069117E-9</v>
      </c>
      <c r="P172">
        <f t="shared" si="53"/>
        <v>-2.2373249235786723E-9</v>
      </c>
      <c r="Q172">
        <f t="shared" si="54"/>
        <v>-2.4055218097261997E-9</v>
      </c>
      <c r="R172">
        <f t="shared" si="55"/>
        <v>-2.3785907900081673E-9</v>
      </c>
      <c r="S172">
        <f t="shared" si="56"/>
        <v>-2.2287678341873599E-9</v>
      </c>
      <c r="T172">
        <f t="shared" si="57"/>
        <v>-2.0626047829813509E-9</v>
      </c>
      <c r="U172">
        <f t="shared" si="58"/>
        <v>-1.990879875856713E-9</v>
      </c>
      <c r="V172">
        <f t="shared" si="59"/>
        <v>-2.0626047829813509E-9</v>
      </c>
      <c r="W172">
        <f t="shared" si="60"/>
        <v>-2.2287678341873599E-9</v>
      </c>
      <c r="X172">
        <f t="shared" si="61"/>
        <v>-2.3785907900081673E-9</v>
      </c>
      <c r="Y172">
        <f t="shared" si="62"/>
        <v>-2.4055218097261997E-9</v>
      </c>
      <c r="Z172">
        <f t="shared" si="63"/>
        <v>-2.2403802489041331E-9</v>
      </c>
      <c r="AA172">
        <f t="shared" si="64"/>
        <v>-1.8522046317200353E-9</v>
      </c>
      <c r="AB172">
        <f t="shared" si="65"/>
        <v>-1.2497476810907921E-9</v>
      </c>
      <c r="AC172">
        <f t="shared" si="66"/>
        <v>-4.8555395386227943E-10</v>
      </c>
      <c r="AD172">
        <f t="shared" si="67"/>
        <v>3.4865579161080187E-10</v>
      </c>
      <c r="AE172">
        <f t="shared" si="68"/>
        <v>1.1261128182733983E-9</v>
      </c>
      <c r="AF172">
        <f t="shared" si="69"/>
        <v>1.6912803680584158E-9</v>
      </c>
      <c r="AG172">
        <f t="shared" si="70"/>
        <v>1.8999760116712201E-9</v>
      </c>
      <c r="AI172">
        <f t="shared" si="72"/>
        <v>4.0733448201015241E-18</v>
      </c>
    </row>
    <row r="173" spans="2:35" x14ac:dyDescent="0.3">
      <c r="B173" s="21">
        <f t="shared" si="71"/>
        <v>0.65</v>
      </c>
      <c r="D173">
        <f t="shared" si="44"/>
        <v>1.633320784968567E-8</v>
      </c>
      <c r="E173">
        <f t="shared" si="45"/>
        <v>1.7347995633591629E-8</v>
      </c>
      <c r="F173">
        <f t="shared" si="43"/>
        <v>-1.0147877839059584E-9</v>
      </c>
      <c r="I173">
        <f t="shared" si="46"/>
        <v>2.2945717999029163E-9</v>
      </c>
      <c r="J173">
        <f t="shared" si="47"/>
        <v>2.0122279145305226E-9</v>
      </c>
      <c r="K173">
        <f t="shared" si="48"/>
        <v>1.2717993252627017E-9</v>
      </c>
      <c r="L173">
        <f t="shared" si="49"/>
        <v>3.0383333828572253E-10</v>
      </c>
      <c r="M173">
        <f t="shared" si="50"/>
        <v>-6.8447021834119057E-10</v>
      </c>
      <c r="N173">
        <f t="shared" si="51"/>
        <v>-1.5422324302108291E-9</v>
      </c>
      <c r="O173">
        <f t="shared" si="52"/>
        <v>-2.1771317417461752E-9</v>
      </c>
      <c r="P173">
        <f t="shared" si="53"/>
        <v>-2.5493679981880609E-9</v>
      </c>
      <c r="Q173">
        <f t="shared" si="54"/>
        <v>-2.6380073021241775E-9</v>
      </c>
      <c r="R173">
        <f t="shared" si="55"/>
        <v>-2.4741480340770457E-9</v>
      </c>
      <c r="S173">
        <f t="shared" si="56"/>
        <v>-2.1492120684005737E-9</v>
      </c>
      <c r="T173">
        <f t="shared" si="57"/>
        <v>-1.8186772274437195E-9</v>
      </c>
      <c r="U173">
        <f t="shared" si="58"/>
        <v>-1.6772566634108996E-9</v>
      </c>
      <c r="V173">
        <f t="shared" si="59"/>
        <v>-1.8186772274437228E-9</v>
      </c>
      <c r="W173">
        <f t="shared" si="60"/>
        <v>-2.1492120684005737E-9</v>
      </c>
      <c r="X173">
        <f t="shared" si="61"/>
        <v>-2.4741480340770457E-9</v>
      </c>
      <c r="Y173">
        <f t="shared" si="62"/>
        <v>-2.6380073021241775E-9</v>
      </c>
      <c r="Z173">
        <f t="shared" si="63"/>
        <v>-2.5595491313542361E-9</v>
      </c>
      <c r="AA173">
        <f t="shared" si="64"/>
        <v>-2.1974940080785222E-9</v>
      </c>
      <c r="AB173">
        <f t="shared" si="65"/>
        <v>-1.552413563377001E-9</v>
      </c>
      <c r="AC173">
        <f t="shared" si="66"/>
        <v>-6.8447021834119057E-10</v>
      </c>
      <c r="AD173">
        <f t="shared" si="67"/>
        <v>3.0383333828572253E-10</v>
      </c>
      <c r="AE173">
        <f t="shared" si="68"/>
        <v>1.2717993252627017E-9</v>
      </c>
      <c r="AF173">
        <f t="shared" si="69"/>
        <v>2.0122279145305226E-9</v>
      </c>
      <c r="AG173">
        <f t="shared" si="70"/>
        <v>2.2945717999029163E-9</v>
      </c>
      <c r="AI173">
        <f t="shared" si="72"/>
        <v>4.7610154088067207E-18</v>
      </c>
    </row>
    <row r="174" spans="2:35" x14ac:dyDescent="0.3">
      <c r="B174" s="21">
        <f>B173+0.05</f>
        <v>0.70000000000000007</v>
      </c>
      <c r="D174">
        <f t="shared" si="44"/>
        <v>1.4332567366981841E-8</v>
      </c>
      <c r="E174">
        <f t="shared" si="45"/>
        <v>1.5320307832262734E-8</v>
      </c>
      <c r="F174">
        <f t="shared" si="43"/>
        <v>-9.8774046528089239E-10</v>
      </c>
      <c r="I174">
        <f t="shared" si="46"/>
        <v>2.8443603069124402E-9</v>
      </c>
      <c r="J174">
        <f t="shared" si="47"/>
        <v>2.4599881258463945E-9</v>
      </c>
      <c r="K174">
        <f t="shared" si="48"/>
        <v>1.4924962875106899E-9</v>
      </c>
      <c r="L174">
        <f t="shared" si="49"/>
        <v>3.0658304000951536E-10</v>
      </c>
      <c r="M174">
        <f t="shared" si="50"/>
        <v>-8.4090257609289486E-10</v>
      </c>
      <c r="N174">
        <f t="shared" si="51"/>
        <v>-1.7922541747393901E-9</v>
      </c>
      <c r="O174">
        <f t="shared" si="52"/>
        <v>-2.4590251124877063E-9</v>
      </c>
      <c r="P174">
        <f t="shared" si="53"/>
        <v>-2.8186948379271747E-9</v>
      </c>
      <c r="Q174">
        <f t="shared" si="54"/>
        <v>-2.8365391954527578E-9</v>
      </c>
      <c r="R174">
        <f t="shared" si="55"/>
        <v>-2.5402185277418991E-9</v>
      </c>
      <c r="S174">
        <f t="shared" si="56"/>
        <v>-2.0241709342591991E-9</v>
      </c>
      <c r="T174">
        <f t="shared" si="57"/>
        <v>-1.486889690345712E-9</v>
      </c>
      <c r="U174">
        <f t="shared" si="58"/>
        <v>-1.2510493751452376E-9</v>
      </c>
      <c r="V174">
        <f t="shared" si="59"/>
        <v>-1.4868896903457153E-9</v>
      </c>
      <c r="W174">
        <f t="shared" si="60"/>
        <v>-2.0241709342591958E-9</v>
      </c>
      <c r="X174">
        <f t="shared" si="61"/>
        <v>-2.5402185277418991E-9</v>
      </c>
      <c r="Y174">
        <f t="shared" si="62"/>
        <v>-2.8365391954527561E-9</v>
      </c>
      <c r="Z174">
        <f t="shared" si="63"/>
        <v>-2.8461732013207147E-9</v>
      </c>
      <c r="AA174">
        <f t="shared" si="64"/>
        <v>-2.5139818392747863E-9</v>
      </c>
      <c r="AB174">
        <f t="shared" si="65"/>
        <v>-1.8197325381329301E-9</v>
      </c>
      <c r="AC174">
        <f t="shared" si="66"/>
        <v>-8.4090257609289486E-10</v>
      </c>
      <c r="AD174">
        <f t="shared" si="67"/>
        <v>3.0658304000952197E-10</v>
      </c>
      <c r="AE174">
        <f t="shared" si="68"/>
        <v>1.4924962875106932E-9</v>
      </c>
      <c r="AF174">
        <f t="shared" si="69"/>
        <v>2.4599881258463945E-9</v>
      </c>
      <c r="AG174">
        <f t="shared" si="70"/>
        <v>2.8443603069124402E-9</v>
      </c>
      <c r="AI174">
        <f t="shared" si="72"/>
        <v>5.6228045179149695E-18</v>
      </c>
    </row>
    <row r="175" spans="2:35" x14ac:dyDescent="0.3">
      <c r="B175" s="21">
        <f>B174+0.05</f>
        <v>0.75000000000000011</v>
      </c>
      <c r="D175">
        <f t="shared" si="44"/>
        <v>1.2201588442582757E-8</v>
      </c>
      <c r="E175">
        <f t="shared" si="45"/>
        <v>1.3142420934539108E-8</v>
      </c>
      <c r="F175">
        <f t="shared" si="43"/>
        <v>-9.408324919563513E-10</v>
      </c>
      <c r="I175">
        <f t="shared" si="46"/>
        <v>3.4267815998515787E-9</v>
      </c>
      <c r="J175">
        <f t="shared" si="47"/>
        <v>2.9304404731430836E-9</v>
      </c>
      <c r="K175">
        <f t="shared" si="48"/>
        <v>1.7259245556185168E-9</v>
      </c>
      <c r="L175">
        <f t="shared" si="49"/>
        <v>3.3398624947817771E-10</v>
      </c>
      <c r="M175">
        <f t="shared" si="50"/>
        <v>-9.5508171735601001E-10</v>
      </c>
      <c r="N175">
        <f t="shared" si="51"/>
        <v>-1.9895665612339034E-9</v>
      </c>
      <c r="O175">
        <f t="shared" si="52"/>
        <v>-2.6832708836167171E-9</v>
      </c>
      <c r="P175">
        <f t="shared" si="53"/>
        <v>-3.0361092156823947E-9</v>
      </c>
      <c r="Q175">
        <f t="shared" si="54"/>
        <v>-2.9989498200985382E-9</v>
      </c>
      <c r="R175">
        <f t="shared" si="55"/>
        <v>-2.5991793543672034E-9</v>
      </c>
      <c r="S175">
        <f t="shared" si="56"/>
        <v>-1.9187511069657034E-9</v>
      </c>
      <c r="T175">
        <f t="shared" si="57"/>
        <v>-1.177366624886176E-9</v>
      </c>
      <c r="U175">
        <f t="shared" si="58"/>
        <v>-8.421137221115172E-10</v>
      </c>
      <c r="V175">
        <f t="shared" si="59"/>
        <v>-1.177366624886176E-9</v>
      </c>
      <c r="W175">
        <f t="shared" si="60"/>
        <v>-1.9187511069656984E-9</v>
      </c>
      <c r="X175">
        <f t="shared" si="61"/>
        <v>-2.5991793543672034E-9</v>
      </c>
      <c r="Y175">
        <f t="shared" si="62"/>
        <v>-2.9989498200985382E-9</v>
      </c>
      <c r="Z175">
        <f t="shared" si="63"/>
        <v>-3.0897091747772413E-9</v>
      </c>
      <c r="AA175">
        <f t="shared" si="64"/>
        <v>-2.7904708018064103E-9</v>
      </c>
      <c r="AB175">
        <f t="shared" si="65"/>
        <v>-2.0431665203287483E-9</v>
      </c>
      <c r="AC175">
        <f t="shared" si="66"/>
        <v>-9.5508171735601001E-10</v>
      </c>
      <c r="AD175">
        <f t="shared" si="67"/>
        <v>3.3398624947818267E-10</v>
      </c>
      <c r="AE175">
        <f t="shared" si="68"/>
        <v>1.7259245556185217E-9</v>
      </c>
      <c r="AF175">
        <f t="shared" si="69"/>
        <v>2.9304404731430836E-9</v>
      </c>
      <c r="AG175">
        <f t="shared" si="70"/>
        <v>3.4267815998515787E-9</v>
      </c>
      <c r="AI175">
        <f t="shared" si="72"/>
        <v>6.6446584261184562E-18</v>
      </c>
    </row>
    <row r="176" spans="2:35" x14ac:dyDescent="0.3">
      <c r="B176" s="21">
        <f t="shared" si="71"/>
        <v>0.80000000000000016</v>
      </c>
      <c r="D176">
        <f t="shared" si="44"/>
        <v>9.8948539896816283E-9</v>
      </c>
      <c r="E176">
        <f t="shared" si="45"/>
        <v>1.0814334940420749E-8</v>
      </c>
      <c r="F176">
        <f t="shared" si="43"/>
        <v>-9.1948095073912073E-10</v>
      </c>
      <c r="I176">
        <f t="shared" si="46"/>
        <v>3.7953209553142028E-9</v>
      </c>
      <c r="J176">
        <f t="shared" si="47"/>
        <v>3.2602903431734503E-9</v>
      </c>
      <c r="K176">
        <f t="shared" si="48"/>
        <v>1.9460220217779021E-9</v>
      </c>
      <c r="L176">
        <f t="shared" si="49"/>
        <v>4.0165761812237506E-10</v>
      </c>
      <c r="M176">
        <f t="shared" si="50"/>
        <v>-1.0314642353462946E-9</v>
      </c>
      <c r="N176">
        <f t="shared" si="51"/>
        <v>-2.1631958523149655E-9</v>
      </c>
      <c r="O176">
        <f t="shared" si="52"/>
        <v>-2.8943682121345122E-9</v>
      </c>
      <c r="P176">
        <f t="shared" si="53"/>
        <v>-3.2260197365906552E-9</v>
      </c>
      <c r="Q176">
        <f t="shared" si="54"/>
        <v>-3.1232820159270382E-9</v>
      </c>
      <c r="R176">
        <f t="shared" si="55"/>
        <v>-2.6311883578807501E-9</v>
      </c>
      <c r="S176">
        <f t="shared" si="56"/>
        <v>-1.859768411741184E-9</v>
      </c>
      <c r="T176">
        <f t="shared" si="57"/>
        <v>-1.0590862191833316E-9</v>
      </c>
      <c r="U176">
        <f t="shared" si="58"/>
        <v>-7.0468365791969976E-10</v>
      </c>
      <c r="V176">
        <f t="shared" si="59"/>
        <v>-1.0590862191833316E-9</v>
      </c>
      <c r="W176">
        <f t="shared" si="60"/>
        <v>-1.859768411741184E-9</v>
      </c>
      <c r="X176">
        <f t="shared" si="61"/>
        <v>-2.6311883578807501E-9</v>
      </c>
      <c r="Y176">
        <f t="shared" si="62"/>
        <v>-3.1232820159270399E-9</v>
      </c>
      <c r="Z176">
        <f t="shared" si="63"/>
        <v>-3.2756914864710838E-9</v>
      </c>
      <c r="AA176">
        <f t="shared" si="64"/>
        <v>-2.9937117118953677E-9</v>
      </c>
      <c r="AB176">
        <f t="shared" si="65"/>
        <v>-2.2128676021953924E-9</v>
      </c>
      <c r="AC176">
        <f t="shared" si="66"/>
        <v>-1.0314642353462946E-9</v>
      </c>
      <c r="AD176">
        <f t="shared" si="67"/>
        <v>4.0165761812238168E-10</v>
      </c>
      <c r="AE176">
        <f t="shared" si="68"/>
        <v>1.9460220217779021E-9</v>
      </c>
      <c r="AF176">
        <f t="shared" si="69"/>
        <v>3.2602903431734503E-9</v>
      </c>
      <c r="AG176">
        <f t="shared" si="70"/>
        <v>3.7953209553142028E-9</v>
      </c>
      <c r="AI176">
        <f t="shared" si="72"/>
        <v>7.5579554983922571E-18</v>
      </c>
    </row>
    <row r="177" spans="2:36" x14ac:dyDescent="0.3">
      <c r="B177" s="21">
        <f t="shared" si="71"/>
        <v>0.8500000000000002</v>
      </c>
      <c r="D177">
        <f t="shared" si="44"/>
        <v>7.4552046163258986E-9</v>
      </c>
      <c r="E177">
        <f t="shared" si="45"/>
        <v>8.3360498499076564E-9</v>
      </c>
      <c r="F177">
        <f t="shared" si="43"/>
        <v>-8.8084523358175777E-10</v>
      </c>
      <c r="I177">
        <f t="shared" si="46"/>
        <v>4.0655483682793852E-9</v>
      </c>
      <c r="J177">
        <f t="shared" si="47"/>
        <v>3.5351606398910165E-9</v>
      </c>
      <c r="K177">
        <f t="shared" si="48"/>
        <v>2.1881645682103793E-9</v>
      </c>
      <c r="L177">
        <f t="shared" si="49"/>
        <v>5.2774849087730203E-10</v>
      </c>
      <c r="M177">
        <f t="shared" si="50"/>
        <v>-1.0461866004296135E-9</v>
      </c>
      <c r="N177">
        <f t="shared" si="51"/>
        <v>-2.2791738437768871E-9</v>
      </c>
      <c r="O177">
        <f t="shared" si="52"/>
        <v>-3.0486564246863461E-9</v>
      </c>
      <c r="P177">
        <f t="shared" si="53"/>
        <v>-3.3468413636151166E-9</v>
      </c>
      <c r="Q177">
        <f t="shared" si="54"/>
        <v>-3.1748154119720458E-9</v>
      </c>
      <c r="R177">
        <f t="shared" si="55"/>
        <v>-2.6101929013404976E-9</v>
      </c>
      <c r="S177">
        <f t="shared" si="56"/>
        <v>-1.8112974334354329E-9</v>
      </c>
      <c r="T177">
        <f t="shared" si="57"/>
        <v>-1.0532652451941077E-9</v>
      </c>
      <c r="U177">
        <f t="shared" si="58"/>
        <v>-7.330942099698583E-10</v>
      </c>
      <c r="V177">
        <f t="shared" si="59"/>
        <v>-1.0532652451941093E-9</v>
      </c>
      <c r="W177">
        <f t="shared" si="60"/>
        <v>-1.8112974334354354E-9</v>
      </c>
      <c r="X177">
        <f t="shared" si="61"/>
        <v>-2.6101929013404968E-9</v>
      </c>
      <c r="Y177">
        <f t="shared" si="62"/>
        <v>-3.1748154119720458E-9</v>
      </c>
      <c r="Z177">
        <f t="shared" si="63"/>
        <v>-3.3760949527812422E-9</v>
      </c>
      <c r="AA177">
        <f t="shared" si="64"/>
        <v>-3.1071636030185956E-9</v>
      </c>
      <c r="AB177">
        <f t="shared" si="65"/>
        <v>-2.3084274329430127E-9</v>
      </c>
      <c r="AC177">
        <f t="shared" si="66"/>
        <v>-1.0461866004296135E-9</v>
      </c>
      <c r="AD177">
        <f t="shared" si="67"/>
        <v>5.2774849087730533E-10</v>
      </c>
      <c r="AE177">
        <f t="shared" si="68"/>
        <v>2.1881645682103827E-9</v>
      </c>
      <c r="AF177">
        <f t="shared" si="69"/>
        <v>3.5351606398910165E-9</v>
      </c>
      <c r="AG177">
        <f t="shared" si="70"/>
        <v>4.0655483682793852E-9</v>
      </c>
      <c r="AI177">
        <f t="shared" si="72"/>
        <v>8.2774376105732462E-18</v>
      </c>
    </row>
    <row r="178" spans="2:36" x14ac:dyDescent="0.3">
      <c r="B178" s="21">
        <f t="shared" si="71"/>
        <v>0.90000000000000024</v>
      </c>
      <c r="D178">
        <f t="shared" si="44"/>
        <v>4.9626249969197811E-9</v>
      </c>
      <c r="E178">
        <f t="shared" si="45"/>
        <v>5.7075656629998334E-9</v>
      </c>
      <c r="F178">
        <f t="shared" si="43"/>
        <v>-7.4494066608005229E-10</v>
      </c>
      <c r="I178">
        <f t="shared" si="46"/>
        <v>4.4856632150061993E-9</v>
      </c>
      <c r="J178">
        <f t="shared" si="47"/>
        <v>3.9410573873001278E-9</v>
      </c>
      <c r="K178">
        <f t="shared" si="48"/>
        <v>2.5285479381016964E-9</v>
      </c>
      <c r="L178">
        <f t="shared" si="49"/>
        <v>7.3889216880262718E-10</v>
      </c>
      <c r="M178">
        <f t="shared" si="50"/>
        <v>-9.7165027912950331E-10</v>
      </c>
      <c r="N178">
        <f t="shared" si="51"/>
        <v>-2.2929997004063129E-9</v>
      </c>
      <c r="O178">
        <f t="shared" si="52"/>
        <v>-3.0843247629624105E-9</v>
      </c>
      <c r="P178">
        <f t="shared" si="53"/>
        <v>-3.3426861655285696E-9</v>
      </c>
      <c r="Q178">
        <f t="shared" si="54"/>
        <v>-3.1096216814229631E-9</v>
      </c>
      <c r="R178">
        <f t="shared" si="55"/>
        <v>-2.4974163511183891E-9</v>
      </c>
      <c r="S178">
        <f t="shared" si="56"/>
        <v>-1.6956814920250907E-9</v>
      </c>
      <c r="T178">
        <f t="shared" si="57"/>
        <v>-9.8321869823848894E-10</v>
      </c>
      <c r="U178">
        <f t="shared" si="58"/>
        <v>-6.9294537850765809E-10</v>
      </c>
      <c r="V178">
        <f t="shared" si="59"/>
        <v>-9.832186982384906E-10</v>
      </c>
      <c r="W178">
        <f t="shared" si="60"/>
        <v>-1.6956814920250907E-9</v>
      </c>
      <c r="X178">
        <f t="shared" si="61"/>
        <v>-2.4974163511183882E-9</v>
      </c>
      <c r="Y178">
        <f t="shared" si="62"/>
        <v>-3.1096216814229631E-9</v>
      </c>
      <c r="Z178">
        <f t="shared" si="63"/>
        <v>-3.3593224841742233E-9</v>
      </c>
      <c r="AA178">
        <f t="shared" si="64"/>
        <v>-3.1175974002537179E-9</v>
      </c>
      <c r="AB178">
        <f t="shared" si="65"/>
        <v>-2.3096360190519641E-9</v>
      </c>
      <c r="AC178">
        <f t="shared" si="66"/>
        <v>-9.7165027912950331E-10</v>
      </c>
      <c r="AD178">
        <f t="shared" si="67"/>
        <v>7.3889216880263215E-10</v>
      </c>
      <c r="AE178">
        <f t="shared" si="68"/>
        <v>2.5285479381016981E-9</v>
      </c>
      <c r="AF178">
        <f t="shared" si="69"/>
        <v>3.9410573873001278E-9</v>
      </c>
      <c r="AG178">
        <f t="shared" si="70"/>
        <v>4.4856632150061993E-9</v>
      </c>
      <c r="AI178">
        <f t="shared" si="72"/>
        <v>8.9667373854926392E-18</v>
      </c>
    </row>
    <row r="179" spans="2:36" x14ac:dyDescent="0.3">
      <c r="B179" s="21">
        <f t="shared" si="71"/>
        <v>0.95000000000000029</v>
      </c>
      <c r="D179">
        <f t="shared" si="44"/>
        <v>2.4688652886429927E-9</v>
      </c>
      <c r="E179">
        <f t="shared" si="45"/>
        <v>2.9288823796972736E-9</v>
      </c>
      <c r="F179">
        <f t="shared" si="43"/>
        <v>-4.6001709105428087E-10</v>
      </c>
      <c r="I179">
        <f t="shared" si="46"/>
        <v>5.1764866100882823E-9</v>
      </c>
      <c r="J179">
        <f t="shared" si="47"/>
        <v>4.5828450508361702E-9</v>
      </c>
      <c r="K179">
        <f t="shared" si="48"/>
        <v>3.0344396062778083E-9</v>
      </c>
      <c r="L179">
        <f t="shared" si="49"/>
        <v>1.0653439046945275E-9</v>
      </c>
      <c r="M179">
        <f t="shared" si="50"/>
        <v>-7.9718212625458668E-10</v>
      </c>
      <c r="N179">
        <f t="shared" si="51"/>
        <v>-2.194624084878595E-9</v>
      </c>
      <c r="O179">
        <f t="shared" si="52"/>
        <v>-2.9829944326516717E-9</v>
      </c>
      <c r="P179">
        <f t="shared" si="53"/>
        <v>-3.1872254331264988E-9</v>
      </c>
      <c r="Q179">
        <f t="shared" si="54"/>
        <v>-2.8936684947651639E-9</v>
      </c>
      <c r="R179">
        <f t="shared" si="55"/>
        <v>-2.2451975432755925E-9</v>
      </c>
      <c r="S179">
        <f t="shared" si="56"/>
        <v>-1.4434768059476835E-9</v>
      </c>
      <c r="T179">
        <f t="shared" si="57"/>
        <v>-7.5728372225828633E-10</v>
      </c>
      <c r="U179">
        <f t="shared" si="58"/>
        <v>-4.8300575942223513E-10</v>
      </c>
      <c r="V179">
        <f t="shared" si="59"/>
        <v>-7.5728372225828716E-10</v>
      </c>
      <c r="W179">
        <f t="shared" si="60"/>
        <v>-1.4434768059476826E-9</v>
      </c>
      <c r="X179">
        <f t="shared" si="61"/>
        <v>-2.2451975432755925E-9</v>
      </c>
      <c r="Y179">
        <f t="shared" si="62"/>
        <v>-2.8936684947651622E-9</v>
      </c>
      <c r="Z179">
        <f t="shared" si="63"/>
        <v>-3.1992057922852037E-9</v>
      </c>
      <c r="AA179">
        <f t="shared" si="64"/>
        <v>-3.0069551509690816E-9</v>
      </c>
      <c r="AB179">
        <f t="shared" si="65"/>
        <v>-2.2066044440372975E-9</v>
      </c>
      <c r="AC179">
        <f t="shared" si="66"/>
        <v>-7.9718212625458668E-10</v>
      </c>
      <c r="AD179">
        <f t="shared" si="67"/>
        <v>1.0653439046945333E-9</v>
      </c>
      <c r="AE179">
        <f t="shared" si="68"/>
        <v>3.0344396062778099E-9</v>
      </c>
      <c r="AF179">
        <f t="shared" si="69"/>
        <v>4.5828450508361702E-9</v>
      </c>
      <c r="AG179">
        <f t="shared" si="70"/>
        <v>5.1764866100882823E-9</v>
      </c>
      <c r="AI179">
        <f t="shared" si="72"/>
        <v>9.8974162046537094E-18</v>
      </c>
    </row>
    <row r="180" spans="2:36" x14ac:dyDescent="0.3">
      <c r="B180" s="21">
        <f t="shared" si="71"/>
        <v>1.0000000000000002</v>
      </c>
      <c r="D180">
        <f t="shared" si="44"/>
        <v>-1.0896013533673483E-23</v>
      </c>
      <c r="E180">
        <f t="shared" si="45"/>
        <v>0</v>
      </c>
      <c r="F180">
        <f t="shared" si="43"/>
        <v>-1.0896013533673483E-23</v>
      </c>
      <c r="I180">
        <f t="shared" si="46"/>
        <v>6.2027383782222903E-9</v>
      </c>
      <c r="J180">
        <f t="shared" si="47"/>
        <v>5.5169988835610711E-9</v>
      </c>
      <c r="K180">
        <f t="shared" si="48"/>
        <v>3.7405636338416944E-9</v>
      </c>
      <c r="L180">
        <f t="shared" si="49"/>
        <v>1.5168052749707755E-9</v>
      </c>
      <c r="M180">
        <f t="shared" si="50"/>
        <v>-5.2731434823512667E-10</v>
      </c>
      <c r="N180">
        <f t="shared" si="51"/>
        <v>-1.9873351524979022E-9</v>
      </c>
      <c r="O180">
        <f t="shared" si="52"/>
        <v>-2.7373878004143893E-9</v>
      </c>
      <c r="P180">
        <f t="shared" si="53"/>
        <v>-2.8610903153977713E-9</v>
      </c>
      <c r="Q180">
        <f t="shared" si="54"/>
        <v>-2.4990130886201279E-9</v>
      </c>
      <c r="R180">
        <f t="shared" si="55"/>
        <v>-1.8197286332766983E-9</v>
      </c>
      <c r="S180">
        <f t="shared" si="56"/>
        <v>-1.0171595552923838E-9</v>
      </c>
      <c r="T180">
        <f t="shared" si="57"/>
        <v>-3.3768261362944587E-10</v>
      </c>
      <c r="U180">
        <f t="shared" si="58"/>
        <v>-6.6181173321563099E-11</v>
      </c>
      <c r="V180">
        <f t="shared" si="59"/>
        <v>-3.3768261362944587E-10</v>
      </c>
      <c r="W180">
        <f t="shared" si="60"/>
        <v>-1.0171595552923833E-9</v>
      </c>
      <c r="X180">
        <f t="shared" si="61"/>
        <v>-1.8197286332766979E-9</v>
      </c>
      <c r="Y180">
        <f t="shared" si="62"/>
        <v>-2.4990130886201262E-9</v>
      </c>
      <c r="Z180">
        <f t="shared" si="63"/>
        <v>-2.8750740372628187E-9</v>
      </c>
      <c r="AA180">
        <f t="shared" si="64"/>
        <v>-2.7653552441444842E-9</v>
      </c>
      <c r="AB180">
        <f t="shared" si="65"/>
        <v>-2.0013188743629468E-9</v>
      </c>
      <c r="AC180">
        <f t="shared" si="66"/>
        <v>-5.2731434823512667E-10</v>
      </c>
      <c r="AD180">
        <f t="shared" si="67"/>
        <v>1.5168052749707803E-9</v>
      </c>
      <c r="AE180">
        <f t="shared" si="68"/>
        <v>3.7405636338416968E-9</v>
      </c>
      <c r="AF180">
        <f t="shared" si="69"/>
        <v>5.5169988835610711E-9</v>
      </c>
      <c r="AG180">
        <f t="shared" si="70"/>
        <v>6.2027383782222903E-9</v>
      </c>
      <c r="AI180">
        <f t="shared" si="72"/>
        <v>1.1596270100792962E-17</v>
      </c>
    </row>
    <row r="182" spans="2:36" x14ac:dyDescent="0.3">
      <c r="AH182" s="19" t="s">
        <v>72</v>
      </c>
      <c r="AI182" s="19">
        <f>SUM(AI160:AI180)/21</f>
        <v>3.9265852129818741E-18</v>
      </c>
      <c r="AJ182">
        <f>SQRT(AI182)</f>
        <v>1.9815613068946099E-9</v>
      </c>
    </row>
    <row r="183" spans="2:36" x14ac:dyDescent="0.3">
      <c r="AH183" s="19" t="s">
        <v>74</v>
      </c>
      <c r="AI183" s="19">
        <f>MAX(I160:AG180)</f>
        <v>6.2027383782222903E-9</v>
      </c>
    </row>
    <row r="184" spans="2:36" x14ac:dyDescent="0.3">
      <c r="AH184" s="19" t="s">
        <v>75</v>
      </c>
      <c r="AI184" s="19">
        <f>MIN(I160:AG180)</f>
        <v>-3.3760949527812422E-9</v>
      </c>
    </row>
    <row r="185" spans="2:36" x14ac:dyDescent="0.3">
      <c r="AH185" s="19" t="s">
        <v>76</v>
      </c>
      <c r="AI185" s="19">
        <f>AI183-AI184</f>
        <v>9.5788333310035325E-9</v>
      </c>
    </row>
  </sheetData>
  <pageMargins left="0.7" right="0.7" top="0.75" bottom="0.75" header="0.3" footer="0.3"/>
  <pageSetup paperSize="9" orientation="portrait" horizontalDpi="4294967292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5"/>
  <sheetViews>
    <sheetView workbookViewId="0">
      <selection activeCell="F10" sqref="F10"/>
    </sheetView>
  </sheetViews>
  <sheetFormatPr baseColWidth="10" defaultRowHeight="14.4" x14ac:dyDescent="0.3"/>
  <sheetData>
    <row r="4" spans="2:4" x14ac:dyDescent="0.3">
      <c r="B4">
        <f>0.96*0.9</f>
        <v>0.86399999999999999</v>
      </c>
      <c r="C4">
        <f>SQRT(150*150*B4)</f>
        <v>139.427400463467</v>
      </c>
      <c r="D4">
        <v>139</v>
      </c>
    </row>
    <row r="5" spans="2:4" x14ac:dyDescent="0.3">
      <c r="B5">
        <f>0.96*0.96</f>
        <v>0.92159999999999997</v>
      </c>
      <c r="C5">
        <f>SQRT(150*150*B5)</f>
        <v>144</v>
      </c>
      <c r="D5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Dijon</dc:creator>
  <cp:lastModifiedBy>Jean</cp:lastModifiedBy>
  <dcterms:created xsi:type="dcterms:W3CDTF">2023-06-21T12:10:51Z</dcterms:created>
  <dcterms:modified xsi:type="dcterms:W3CDTF">2023-12-13T11:46:54Z</dcterms:modified>
</cp:coreProperties>
</file>